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60" windowWidth="12120" windowHeight="9120" activeTab="0"/>
  </bookViews>
  <sheets>
    <sheet name="Set 1" sheetId="1" r:id="rId1"/>
    <sheet name="Set 2" sheetId="2" r:id="rId2"/>
    <sheet name="Set 3" sheetId="3" r:id="rId3"/>
    <sheet name="Set 4" sheetId="4" r:id="rId4"/>
  </sheets>
  <definedNames/>
  <calcPr fullCalcOnLoad="1"/>
</workbook>
</file>

<file path=xl/sharedStrings.xml><?xml version="1.0" encoding="utf-8"?>
<sst xmlns="http://schemas.openxmlformats.org/spreadsheetml/2006/main" count="84" uniqueCount="42">
  <si>
    <t>Mental Questions</t>
  </si>
  <si>
    <t>1.</t>
  </si>
  <si>
    <t>7.</t>
  </si>
  <si>
    <t>2.</t>
  </si>
  <si>
    <t>8.</t>
  </si>
  <si>
    <t>3.</t>
  </si>
  <si>
    <t>9.</t>
  </si>
  <si>
    <t>4.</t>
  </si>
  <si>
    <t>10.</t>
  </si>
  <si>
    <t>5.</t>
  </si>
  <si>
    <t>11.</t>
  </si>
  <si>
    <t>6.</t>
  </si>
  <si>
    <t>12.</t>
  </si>
  <si>
    <t>Level D</t>
  </si>
  <si>
    <t>25% were bad.  How many is that?</t>
  </si>
  <si>
    <t>How much do they have together?</t>
  </si>
  <si>
    <t xml:space="preserve">Write down the temperature which is </t>
  </si>
  <si>
    <t>Write your answer in metres</t>
  </si>
  <si>
    <t>past 5</t>
  </si>
  <si>
    <t>change does she get from £20?</t>
  </si>
  <si>
    <t xml:space="preserve">How many minutes are there in </t>
  </si>
  <si>
    <t>of an hour?</t>
  </si>
  <si>
    <t>How many 5p coins can be exchanged</t>
  </si>
  <si>
    <t xml:space="preserve">What is the perimeter of an equilateral </t>
  </si>
  <si>
    <t>Sam measures the area of 3 pieces of fabric</t>
  </si>
  <si>
    <t>what is the total?</t>
  </si>
  <si>
    <t>round this to the nearest 10p</t>
  </si>
  <si>
    <t xml:space="preserve">What is </t>
  </si>
  <si>
    <t>How many more tickets are sold on Monday?</t>
  </si>
  <si>
    <t>How much change do I get from £1</t>
  </si>
  <si>
    <t xml:space="preserve">Eggs come in half dozen packs.  </t>
  </si>
  <si>
    <t>cost of 10 textbooks?</t>
  </si>
  <si>
    <t>How long is one edge of the square</t>
  </si>
  <si>
    <t>when does it arrive?</t>
  </si>
  <si>
    <t>change does he get from a £20 note?</t>
  </si>
  <si>
    <t>How much carpet is needed altogether?</t>
  </si>
  <si>
    <t>play.  Round this to the nearest 100</t>
  </si>
  <si>
    <t>How much for 10 boxes of tennis balls?</t>
  </si>
  <si>
    <t>much change does she get from £10</t>
  </si>
  <si>
    <t>have to climb to reach the summit?</t>
  </si>
  <si>
    <t>How many grams are left?</t>
  </si>
  <si>
    <t xml:space="preserve">cheese are needed for lunch. 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</si>
</sst>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E+00"/>
    <numFmt numFmtId="167" formatCode="#&quot; &quot;???/???"/>
    <numFmt numFmtId="168" formatCode="0.00000"/>
    <numFmt numFmtId="169" formatCode="0.000000"/>
    <numFmt numFmtId="170" formatCode=";;;"/>
    <numFmt numFmtId="171" formatCode="#,##0.00_ ;[Red]\-#,##0.00\ "/>
    <numFmt numFmtId="172" formatCode="0.000"/>
  </numFmts>
  <fonts count="17">
    <font>
      <sz val="10"/>
      <name val="Arial"/>
      <family val="0"/>
    </font>
    <font>
      <b/>
      <sz val="18"/>
      <color indexed="9"/>
      <name val="Arial"/>
      <family val="2"/>
    </font>
    <font>
      <sz val="14"/>
      <color indexed="9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sz val="10"/>
      <color indexed="60"/>
      <name val="Arial"/>
      <family val="0"/>
    </font>
    <font>
      <sz val="14"/>
      <color indexed="13"/>
      <name val="Arial"/>
      <family val="0"/>
    </font>
    <font>
      <sz val="8"/>
      <color indexed="9"/>
      <name val="Arial"/>
      <family val="2"/>
    </font>
    <font>
      <b/>
      <sz val="10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8"/>
      <color indexed="9"/>
      <name val="Arial"/>
      <family val="2"/>
    </font>
    <font>
      <sz val="18"/>
      <color indexed="16"/>
      <name val="Arial"/>
      <family val="2"/>
    </font>
    <font>
      <sz val="18"/>
      <color indexed="13"/>
      <name val="Arial"/>
      <family val="2"/>
    </font>
    <font>
      <sz val="18"/>
      <color indexed="12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49" fontId="2" fillId="2" borderId="0" xfId="0" applyNumberFormat="1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22" fontId="2" fillId="2" borderId="0" xfId="0" applyNumberFormat="1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0" fillId="2" borderId="0" xfId="0" applyFill="1" applyAlignment="1">
      <alignment horizontal="center"/>
    </xf>
    <xf numFmtId="0" fontId="2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49" fontId="3" fillId="2" borderId="0" xfId="0" applyNumberFormat="1" applyFont="1" applyFill="1" applyBorder="1" applyAlignment="1" applyProtection="1">
      <alignment/>
      <protection hidden="1"/>
    </xf>
    <xf numFmtId="49" fontId="7" fillId="2" borderId="0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170" fontId="5" fillId="2" borderId="0" xfId="0" applyNumberFormat="1" applyFont="1" applyFill="1" applyAlignment="1" applyProtection="1">
      <alignment/>
      <protection hidden="1"/>
    </xf>
    <xf numFmtId="170" fontId="3" fillId="2" borderId="0" xfId="0" applyNumberFormat="1" applyFont="1" applyFill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165" fontId="2" fillId="2" borderId="0" xfId="0" applyNumberFormat="1" applyFont="1" applyFill="1" applyAlignment="1" applyProtection="1">
      <alignment/>
      <protection hidden="1"/>
    </xf>
    <xf numFmtId="49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left"/>
      <protection hidden="1"/>
    </xf>
    <xf numFmtId="1" fontId="12" fillId="2" borderId="0" xfId="0" applyNumberFormat="1" applyFont="1" applyFill="1" applyBorder="1" applyAlignment="1" applyProtection="1">
      <alignment horizontal="center"/>
      <protection locked="0"/>
    </xf>
    <xf numFmtId="1" fontId="12" fillId="2" borderId="0" xfId="0" applyNumberFormat="1" applyFont="1" applyFill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/>
      <protection hidden="1"/>
    </xf>
    <xf numFmtId="1" fontId="11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4" fillId="2" borderId="0" xfId="0" applyFont="1" applyFill="1" applyBorder="1" applyAlignment="1" applyProtection="1">
      <alignment horizontal="left"/>
      <protection hidden="1"/>
    </xf>
    <xf numFmtId="1" fontId="12" fillId="2" borderId="0" xfId="0" applyNumberFormat="1" applyFont="1" applyFill="1" applyBorder="1" applyAlignment="1" applyProtection="1">
      <alignment horizontal="left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hidden="1"/>
    </xf>
    <xf numFmtId="1" fontId="11" fillId="2" borderId="0" xfId="0" applyNumberFormat="1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/>
    </xf>
    <xf numFmtId="13" fontId="13" fillId="2" borderId="0" xfId="0" applyNumberFormat="1" applyFont="1" applyFill="1" applyBorder="1" applyAlignment="1" applyProtection="1">
      <alignment horizontal="left" vertical="center"/>
      <protection locked="0"/>
    </xf>
    <xf numFmtId="13" fontId="12" fillId="2" borderId="0" xfId="0" applyNumberFormat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vertical="center"/>
    </xf>
    <xf numFmtId="13" fontId="14" fillId="2" borderId="0" xfId="0" applyNumberFormat="1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/>
      <protection hidden="1"/>
    </xf>
    <xf numFmtId="1" fontId="14" fillId="2" borderId="0" xfId="0" applyNumberFormat="1" applyFont="1" applyFill="1" applyBorder="1" applyAlignment="1" applyProtection="1">
      <alignment/>
      <protection hidden="1"/>
    </xf>
    <xf numFmtId="1" fontId="14" fillId="2" borderId="0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/>
      <protection hidden="1"/>
    </xf>
    <xf numFmtId="1" fontId="14" fillId="2" borderId="0" xfId="0" applyNumberFormat="1" applyFont="1" applyFill="1" applyBorder="1" applyAlignment="1" applyProtection="1">
      <alignment/>
      <protection locked="0"/>
    </xf>
    <xf numFmtId="1" fontId="12" fillId="2" borderId="0" xfId="0" applyNumberFormat="1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15" fillId="2" borderId="0" xfId="0" applyFont="1" applyFill="1" applyAlignment="1">
      <alignment horizontal="left"/>
    </xf>
    <xf numFmtId="1" fontId="11" fillId="2" borderId="0" xfId="0" applyNumberFormat="1" applyFont="1" applyFill="1" applyBorder="1" applyAlignment="1" applyProtection="1">
      <alignment horizontal="left"/>
      <protection hidden="1"/>
    </xf>
    <xf numFmtId="1" fontId="12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vertical="center"/>
    </xf>
    <xf numFmtId="1" fontId="11" fillId="2" borderId="0" xfId="0" applyNumberFormat="1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/>
      <protection hidden="1"/>
    </xf>
    <xf numFmtId="0" fontId="12" fillId="2" borderId="0" xfId="0" applyFont="1" applyFill="1" applyAlignment="1">
      <alignment horizontal="left"/>
    </xf>
    <xf numFmtId="0" fontId="11" fillId="2" borderId="0" xfId="0" applyFont="1" applyFill="1" applyBorder="1" applyAlignment="1" applyProtection="1">
      <alignment horizontal="left" vertical="top"/>
      <protection hidden="1"/>
    </xf>
    <xf numFmtId="1" fontId="13" fillId="2" borderId="0" xfId="0" applyNumberFormat="1" applyFont="1" applyFill="1" applyBorder="1" applyAlignment="1" applyProtection="1">
      <alignment/>
      <protection locked="0"/>
    </xf>
    <xf numFmtId="1" fontId="13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1" fontId="12" fillId="2" borderId="0" xfId="0" applyNumberFormat="1" applyFont="1" applyFill="1" applyBorder="1" applyAlignment="1" applyProtection="1">
      <alignment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hidden="1"/>
    </xf>
    <xf numFmtId="0" fontId="11" fillId="2" borderId="0" xfId="0" applyNumberFormat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right"/>
    </xf>
    <xf numFmtId="0" fontId="12" fillId="2" borderId="2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>
      <alignment horizontal="left"/>
    </xf>
    <xf numFmtId="165" fontId="11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/>
      <protection hidden="1"/>
    </xf>
    <xf numFmtId="1" fontId="13" fillId="2" borderId="0" xfId="0" applyNumberFormat="1" applyFont="1" applyFill="1" applyBorder="1" applyAlignment="1" applyProtection="1">
      <alignment/>
      <protection hidden="1"/>
    </xf>
    <xf numFmtId="13" fontId="12" fillId="2" borderId="0" xfId="0" applyNumberFormat="1" applyFont="1" applyFill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/>
      <protection hidden="1"/>
    </xf>
    <xf numFmtId="1" fontId="12" fillId="2" borderId="0" xfId="0" applyNumberFormat="1" applyFont="1" applyFill="1" applyAlignment="1" applyProtection="1">
      <alignment/>
      <protection locked="0"/>
    </xf>
    <xf numFmtId="164" fontId="12" fillId="2" borderId="0" xfId="0" applyNumberFormat="1" applyFont="1" applyFill="1" applyBorder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Alignment="1" applyProtection="1">
      <alignment horizontal="center"/>
      <protection hidden="1"/>
    </xf>
    <xf numFmtId="49" fontId="11" fillId="2" borderId="0" xfId="0" applyNumberFormat="1" applyFont="1" applyFill="1" applyAlignment="1" applyProtection="1">
      <alignment/>
      <protection hidden="1"/>
    </xf>
    <xf numFmtId="0" fontId="11" fillId="2" borderId="0" xfId="0" applyNumberFormat="1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left" vertical="top"/>
      <protection hidden="1"/>
    </xf>
    <xf numFmtId="1" fontId="11" fillId="2" borderId="0" xfId="0" applyNumberFormat="1" applyFont="1" applyFill="1" applyAlignment="1" applyProtection="1">
      <alignment horizontal="center"/>
      <protection hidden="1"/>
    </xf>
    <xf numFmtId="0" fontId="0" fillId="2" borderId="1" xfId="0" applyFill="1" applyBorder="1" applyAlignment="1">
      <alignment/>
    </xf>
    <xf numFmtId="0" fontId="12" fillId="2" borderId="0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vertical="center"/>
      <protection hidden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1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vertical="center"/>
      <protection hidden="1"/>
    </xf>
    <xf numFmtId="1" fontId="12" fillId="2" borderId="0" xfId="0" applyNumberFormat="1" applyFont="1" applyFill="1" applyBorder="1" applyAlignment="1" applyProtection="1">
      <alignment horizontal="center"/>
      <protection locked="0"/>
    </xf>
    <xf numFmtId="1" fontId="12" fillId="2" borderId="0" xfId="0" applyNumberFormat="1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right" vertical="center"/>
      <protection hidden="1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>
      <alignment/>
    </xf>
    <xf numFmtId="1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2" borderId="0" xfId="0" applyFont="1" applyFill="1" applyAlignment="1" applyProtection="1">
      <alignment horizontal="left"/>
      <protection hidden="1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/>
      <protection hidden="1"/>
    </xf>
    <xf numFmtId="13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/>
      <protection hidden="1"/>
    </xf>
    <xf numFmtId="1" fontId="13" fillId="2" borderId="0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" fontId="12" fillId="2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1" fontId="12" fillId="2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9999"/>
      <rgbColor rgb="0099CC00"/>
      <rgbColor rgb="00FFB81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AO104"/>
  <sheetViews>
    <sheetView showRowColHeaders="0" tabSelected="1" zoomScale="98" zoomScaleNormal="98" workbookViewId="0" topLeftCell="A2">
      <selection activeCell="T10" sqref="T10:U10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4" width="3.7109375" style="2" hidden="1" customWidth="1"/>
    <col min="5" max="7" width="3.7109375" style="1" customWidth="1"/>
    <col min="8" max="8" width="1.7109375" style="1" customWidth="1"/>
    <col min="9" max="18" width="3.7109375" style="1" customWidth="1"/>
    <col min="19" max="19" width="4.7109375" style="1" customWidth="1"/>
    <col min="20" max="20" width="3.7109375" style="1" customWidth="1"/>
    <col min="21" max="21" width="7.7109375" style="1" customWidth="1"/>
    <col min="22" max="23" width="5.7109375" style="1" customWidth="1"/>
    <col min="24" max="25" width="3.7109375" style="2" hidden="1" customWidth="1"/>
    <col min="26" max="41" width="3.7109375" style="1" customWidth="1"/>
    <col min="42" max="42" width="0.9921875" style="1" customWidth="1"/>
    <col min="43" max="16384" width="3.7109375" style="1" customWidth="1"/>
  </cols>
  <sheetData>
    <row r="1" ht="12.75" hidden="1"/>
    <row r="2" spans="1:41" ht="49.5" customHeight="1" thickBot="1">
      <c r="A2" s="3"/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9" t="s">
        <v>13</v>
      </c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s="7" customFormat="1" ht="24.75" customHeight="1">
      <c r="A3" s="3"/>
      <c r="B3" s="4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9"/>
      <c r="T3" s="19"/>
      <c r="U3" s="19"/>
      <c r="V3" s="3"/>
      <c r="W3" s="6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9"/>
      <c r="AM3" s="19"/>
      <c r="AN3" s="21"/>
      <c r="AO3" s="20"/>
    </row>
    <row r="4" spans="1:41" s="7" customFormat="1" ht="23.25">
      <c r="A4" s="3"/>
      <c r="B4" s="24" t="s">
        <v>1</v>
      </c>
      <c r="C4" s="25">
        <f ca="1">INT(RAND()*(23-13)+13)</f>
        <v>16</v>
      </c>
      <c r="D4" s="25"/>
      <c r="E4" s="26" t="str">
        <f>"What is "&amp;C4&amp;":00 written as a 12 hour time"</f>
        <v>What is 16:00 written as a 12 hour time</v>
      </c>
      <c r="F4" s="26"/>
      <c r="G4" s="26"/>
      <c r="H4" s="26"/>
      <c r="I4" s="26"/>
      <c r="J4" s="26"/>
      <c r="K4" s="27"/>
      <c r="L4" s="27"/>
      <c r="M4" s="27"/>
      <c r="N4" s="27"/>
      <c r="O4" s="27"/>
      <c r="P4" s="27"/>
      <c r="Q4" s="27"/>
      <c r="R4" s="27"/>
      <c r="S4" s="28"/>
      <c r="T4" s="20"/>
      <c r="U4" s="20"/>
      <c r="V4" s="31"/>
      <c r="W4" s="24" t="s">
        <v>2</v>
      </c>
      <c r="X4" s="25">
        <f ca="1">INT(RAND()*(10-1)+1)</f>
        <v>4</v>
      </c>
      <c r="Y4" s="32"/>
      <c r="Z4" s="31" t="str">
        <f>"How many 20p coins make £"&amp;X4</f>
        <v>How many 20p coins make £4</v>
      </c>
      <c r="AA4" s="31"/>
      <c r="AB4" s="31"/>
      <c r="AC4" s="31"/>
      <c r="AD4" s="31"/>
      <c r="AE4" s="31"/>
      <c r="AF4" s="31"/>
      <c r="AG4" s="31"/>
      <c r="AH4" s="31"/>
      <c r="AI4" s="31"/>
      <c r="AJ4" s="33"/>
      <c r="AK4" s="34"/>
      <c r="AL4" s="35"/>
      <c r="AM4" s="107">
        <f>X4*5</f>
        <v>20</v>
      </c>
      <c r="AN4" s="108"/>
      <c r="AO4" s="106"/>
    </row>
    <row r="5" spans="1:41" s="7" customFormat="1" ht="23.25">
      <c r="A5" s="3"/>
      <c r="B5" s="24"/>
      <c r="C5" s="33"/>
      <c r="D5" s="33"/>
      <c r="E5" s="26"/>
      <c r="F5" s="26"/>
      <c r="G5" s="26"/>
      <c r="H5" s="26"/>
      <c r="I5" s="26"/>
      <c r="J5" s="26"/>
      <c r="K5" s="26"/>
      <c r="L5" s="26"/>
      <c r="M5" s="26"/>
      <c r="N5" s="26"/>
      <c r="O5" s="38"/>
      <c r="P5" s="38"/>
      <c r="Q5" s="38"/>
      <c r="R5" s="38"/>
      <c r="S5" s="39"/>
      <c r="T5" s="103" t="str">
        <f>C4-12&amp;".00pm"</f>
        <v>4.00pm</v>
      </c>
      <c r="U5" s="104"/>
      <c r="V5" s="31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5"/>
      <c r="AM5" s="20"/>
      <c r="AN5" s="20"/>
      <c r="AO5" s="20"/>
    </row>
    <row r="6" spans="1:41" s="7" customFormat="1" ht="23.25">
      <c r="A6" s="3"/>
      <c r="B6" s="24" t="s">
        <v>3</v>
      </c>
      <c r="C6" s="31">
        <f ca="1">INT(RAND()*(9999-1001)+1001)</f>
        <v>7770</v>
      </c>
      <c r="D6" s="31"/>
      <c r="E6" s="26" t="str">
        <f>"Round "&amp;C6&amp;" to the nearest hundred"</f>
        <v>Round 7770 to the nearest hundred</v>
      </c>
      <c r="F6" s="26"/>
      <c r="G6" s="26"/>
      <c r="H6" s="26"/>
      <c r="I6" s="26"/>
      <c r="J6" s="26"/>
      <c r="K6" s="26"/>
      <c r="L6" s="26"/>
      <c r="M6" s="26"/>
      <c r="N6" s="26"/>
      <c r="O6" s="38"/>
      <c r="P6" s="38"/>
      <c r="Q6" s="38"/>
      <c r="R6" s="38"/>
      <c r="S6" s="39"/>
      <c r="T6" s="20"/>
      <c r="U6" s="20"/>
      <c r="V6" s="31"/>
      <c r="W6" s="40" t="s">
        <v>4</v>
      </c>
      <c r="X6" s="32" t="str">
        <f ca="1">FIXED((RAND()*(4-1)+1),2)</f>
        <v>1.87</v>
      </c>
      <c r="Y6" s="32" t="str">
        <f ca="1">FIXED((RAND()*(6-1)+1),2)</f>
        <v>3.19</v>
      </c>
      <c r="Z6" s="41" t="str">
        <f>"Lorna has £"&amp;X6&amp;" Here sister has £"&amp;Y6</f>
        <v>Lorna has £1.87 Here sister has £3.19</v>
      </c>
      <c r="AA6" s="42"/>
      <c r="AB6" s="43"/>
      <c r="AC6" s="44"/>
      <c r="AD6" s="44"/>
      <c r="AE6" s="44"/>
      <c r="AF6" s="44"/>
      <c r="AG6" s="44"/>
      <c r="AH6" s="44"/>
      <c r="AI6" s="45"/>
      <c r="AJ6" s="46"/>
      <c r="AK6" s="46"/>
      <c r="AL6" s="47"/>
      <c r="AM6" s="35"/>
      <c r="AN6" s="35"/>
      <c r="AO6" s="35"/>
    </row>
    <row r="7" spans="1:41" s="7" customFormat="1" ht="23.25">
      <c r="A7" s="3"/>
      <c r="B7" s="24"/>
      <c r="C7" s="31"/>
      <c r="D7" s="31"/>
      <c r="E7" s="26"/>
      <c r="F7" s="26"/>
      <c r="G7" s="26"/>
      <c r="H7" s="26"/>
      <c r="I7" s="26"/>
      <c r="J7" s="26"/>
      <c r="K7" s="26"/>
      <c r="L7" s="26"/>
      <c r="M7" s="26"/>
      <c r="N7" s="26"/>
      <c r="O7" s="38"/>
      <c r="P7" s="38"/>
      <c r="Q7" s="38"/>
      <c r="R7" s="38"/>
      <c r="S7" s="39"/>
      <c r="T7" s="103" t="str">
        <f>FIXED(C6,-2,TRUE)</f>
        <v>7800</v>
      </c>
      <c r="U7" s="104"/>
      <c r="V7" s="31"/>
      <c r="W7" s="40"/>
      <c r="X7" s="32"/>
      <c r="Y7" s="33"/>
      <c r="Z7" s="48" t="s">
        <v>15</v>
      </c>
      <c r="AA7" s="42"/>
      <c r="AB7" s="44"/>
      <c r="AC7" s="44"/>
      <c r="AD7" s="44"/>
      <c r="AE7" s="44"/>
      <c r="AF7" s="44"/>
      <c r="AG7" s="44"/>
      <c r="AH7" s="44"/>
      <c r="AI7" s="45"/>
      <c r="AJ7" s="49"/>
      <c r="AK7" s="49"/>
      <c r="AL7" s="47"/>
      <c r="AM7" s="20"/>
      <c r="AN7" s="20"/>
      <c r="AO7" s="20"/>
    </row>
    <row r="8" spans="1:41" s="7" customFormat="1" ht="23.25">
      <c r="A8" s="3"/>
      <c r="B8" s="24" t="s">
        <v>5</v>
      </c>
      <c r="C8" s="25" t="str">
        <f ca="1">FIXED(RAND()*(19-5)+5,2)</f>
        <v>16.80</v>
      </c>
      <c r="D8" s="25"/>
      <c r="E8" s="26" t="str">
        <f>"Jim buys a CD for £"&amp;C8&amp;" how much"</f>
        <v>Jim buys a CD for £16.80 how much</v>
      </c>
      <c r="F8" s="26"/>
      <c r="G8" s="26"/>
      <c r="H8" s="26"/>
      <c r="I8" s="26"/>
      <c r="J8" s="26"/>
      <c r="K8" s="26"/>
      <c r="L8" s="26"/>
      <c r="M8" s="26"/>
      <c r="N8" s="26"/>
      <c r="O8" s="38"/>
      <c r="P8" s="38"/>
      <c r="Q8" s="38"/>
      <c r="R8" s="38"/>
      <c r="S8" s="39"/>
      <c r="T8" s="35"/>
      <c r="U8" s="35"/>
      <c r="V8" s="31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5"/>
      <c r="AM8" s="110" t="str">
        <f>"£"&amp;FIXED(X6+Y6,2)</f>
        <v>£5.06</v>
      </c>
      <c r="AN8" s="106"/>
      <c r="AO8" s="106"/>
    </row>
    <row r="9" spans="1:41" s="7" customFormat="1" ht="23.25">
      <c r="A9" s="3"/>
      <c r="B9" s="24"/>
      <c r="C9" s="31"/>
      <c r="D9" s="31"/>
      <c r="E9" s="26" t="s">
        <v>34</v>
      </c>
      <c r="F9" s="26"/>
      <c r="G9" s="26"/>
      <c r="H9" s="26"/>
      <c r="I9" s="26"/>
      <c r="J9" s="26"/>
      <c r="K9" s="26"/>
      <c r="L9" s="26"/>
      <c r="M9" s="26"/>
      <c r="N9" s="26"/>
      <c r="O9" s="38"/>
      <c r="P9" s="38"/>
      <c r="Q9" s="38"/>
      <c r="R9" s="38"/>
      <c r="S9" s="39"/>
      <c r="T9" s="20"/>
      <c r="U9" s="20"/>
      <c r="V9" s="31"/>
      <c r="W9" s="24" t="s">
        <v>6</v>
      </c>
      <c r="X9" s="32">
        <f ca="1">INT(RAND()*(15-5)+5)</f>
        <v>14</v>
      </c>
      <c r="Y9" s="32">
        <f ca="1">INT(RAND()*(40-20)+20)</f>
        <v>28</v>
      </c>
      <c r="Z9" s="31" t="s">
        <v>16</v>
      </c>
      <c r="AA9" s="31"/>
      <c r="AB9" s="31"/>
      <c r="AC9" s="31"/>
      <c r="AD9" s="31"/>
      <c r="AE9" s="31"/>
      <c r="AF9" s="31"/>
      <c r="AG9" s="50"/>
      <c r="AH9" s="50"/>
      <c r="AI9" s="51"/>
      <c r="AJ9" s="52"/>
      <c r="AK9" s="52"/>
      <c r="AL9" s="29"/>
      <c r="AM9" s="35"/>
      <c r="AN9" s="35"/>
      <c r="AO9" s="35"/>
    </row>
    <row r="10" spans="1:41" s="7" customFormat="1" ht="27.75">
      <c r="A10" s="3"/>
      <c r="B10" s="33"/>
      <c r="C10" s="33"/>
      <c r="D10" s="33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103" t="str">
        <f>"£"&amp;FIXED(20-C8,2)</f>
        <v>£3.20</v>
      </c>
      <c r="U10" s="104"/>
      <c r="V10" s="31"/>
      <c r="W10" s="24"/>
      <c r="X10" s="32"/>
      <c r="Y10" s="31"/>
      <c r="Z10" s="31" t="str">
        <f>X9&amp;" °C higher than "&amp;Y9&amp;"°C"</f>
        <v>14 °C higher than 28°C</v>
      </c>
      <c r="AA10" s="31"/>
      <c r="AB10" s="31"/>
      <c r="AC10" s="31"/>
      <c r="AD10" s="31"/>
      <c r="AE10" s="31"/>
      <c r="AF10" s="31"/>
      <c r="AG10" s="50"/>
      <c r="AH10" s="53"/>
      <c r="AI10" s="51"/>
      <c r="AJ10" s="54"/>
      <c r="AK10" s="54"/>
      <c r="AL10" s="55"/>
      <c r="AM10" s="103" t="str">
        <f>X9+Y9&amp;"°C"</f>
        <v>42°C</v>
      </c>
      <c r="AN10" s="108"/>
      <c r="AO10" s="108"/>
    </row>
    <row r="11" spans="1:41" s="7" customFormat="1" ht="23.25">
      <c r="A11" s="3"/>
      <c r="B11" s="24" t="s">
        <v>7</v>
      </c>
      <c r="C11" s="25">
        <f>D11*D12</f>
        <v>35</v>
      </c>
      <c r="D11" s="25">
        <f ca="1">INT(RAND()*(10-5)+5)</f>
        <v>7</v>
      </c>
      <c r="E11" s="26" t="str">
        <f>"Divide "&amp;C11&amp;" by "&amp;D11</f>
        <v>Divide 35 by 7</v>
      </c>
      <c r="F11" s="26"/>
      <c r="G11" s="26"/>
      <c r="H11" s="26"/>
      <c r="I11" s="26"/>
      <c r="J11" s="26"/>
      <c r="K11" s="26"/>
      <c r="L11" s="26"/>
      <c r="M11" s="26"/>
      <c r="N11" s="26"/>
      <c r="O11" s="38"/>
      <c r="P11" s="38"/>
      <c r="Q11" s="38"/>
      <c r="R11" s="38"/>
      <c r="S11" s="39"/>
      <c r="T11" s="103">
        <f>D12</f>
        <v>5</v>
      </c>
      <c r="U11" s="104"/>
      <c r="V11" s="31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5"/>
      <c r="AM11" s="35"/>
      <c r="AN11" s="35"/>
      <c r="AO11" s="35"/>
    </row>
    <row r="12" spans="1:41" s="7" customFormat="1" ht="18" customHeight="1">
      <c r="A12" s="3"/>
      <c r="B12" s="24"/>
      <c r="C12" s="31"/>
      <c r="D12" s="25">
        <f ca="1">INT(RAND()*(12-5)+5)</f>
        <v>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38"/>
      <c r="P12" s="38"/>
      <c r="Q12" s="38"/>
      <c r="R12" s="38"/>
      <c r="S12" s="39"/>
      <c r="T12" s="30"/>
      <c r="U12" s="36"/>
      <c r="V12" s="31"/>
      <c r="W12" s="24" t="s">
        <v>8</v>
      </c>
      <c r="X12" s="31">
        <f ca="1">INT(RAND()*(9999-1999)+1999)</f>
        <v>6057</v>
      </c>
      <c r="Y12" s="31"/>
      <c r="Z12" s="26" t="str">
        <f>"Divide "&amp;X12&amp;" by 100"</f>
        <v>Divide 6057 by 100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38"/>
      <c r="AK12" s="38"/>
      <c r="AL12" s="56"/>
      <c r="AM12" s="105">
        <f>X12/100</f>
        <v>60.57</v>
      </c>
      <c r="AN12" s="106"/>
      <c r="AO12" s="106"/>
    </row>
    <row r="13" spans="1:41" s="7" customFormat="1" ht="23.25">
      <c r="A13" s="3"/>
      <c r="B13" s="40" t="s">
        <v>9</v>
      </c>
      <c r="C13" s="32">
        <f ca="1">INT(RAND()*(10-1)+1)*20</f>
        <v>180</v>
      </c>
      <c r="D13" s="32"/>
      <c r="E13" s="58" t="str">
        <f>"A grocer bought "&amp;C13&amp;" oranges."</f>
        <v>A grocer bought 180 oranges.</v>
      </c>
      <c r="F13" s="58"/>
      <c r="G13" s="58"/>
      <c r="H13" s="59"/>
      <c r="I13" s="60"/>
      <c r="J13" s="43"/>
      <c r="K13" s="59"/>
      <c r="L13" s="59"/>
      <c r="M13" s="27"/>
      <c r="N13" s="27"/>
      <c r="O13" s="27"/>
      <c r="P13" s="27"/>
      <c r="Q13" s="27"/>
      <c r="R13" s="27"/>
      <c r="S13" s="61"/>
      <c r="T13" s="35"/>
      <c r="U13" s="35"/>
      <c r="V13" s="31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5"/>
      <c r="AM13" s="35"/>
      <c r="AN13" s="35"/>
      <c r="AO13" s="35"/>
    </row>
    <row r="14" spans="1:41" s="7" customFormat="1" ht="23.25">
      <c r="A14" s="3"/>
      <c r="B14" s="62"/>
      <c r="C14" s="32"/>
      <c r="D14" s="33"/>
      <c r="E14" s="58" t="s">
        <v>14</v>
      </c>
      <c r="F14" s="58"/>
      <c r="G14" s="58"/>
      <c r="H14" s="59"/>
      <c r="I14" s="63"/>
      <c r="J14" s="59"/>
      <c r="K14" s="59"/>
      <c r="L14" s="59"/>
      <c r="M14" s="27"/>
      <c r="N14" s="27"/>
      <c r="O14" s="27"/>
      <c r="P14" s="27"/>
      <c r="Q14" s="27"/>
      <c r="R14" s="64"/>
      <c r="S14" s="28"/>
      <c r="T14" s="20"/>
      <c r="U14" s="20"/>
      <c r="V14" s="31"/>
      <c r="W14" s="24" t="s">
        <v>10</v>
      </c>
      <c r="X14" s="25">
        <f ca="1">INT(RAND()*(10-1)+1)</f>
        <v>1</v>
      </c>
      <c r="Y14" s="25">
        <f ca="1">INT(RAND()*(50-10)+10)</f>
        <v>27</v>
      </c>
      <c r="Z14" s="31" t="str">
        <f>X14&amp;" classrooms need to be carpeted"</f>
        <v>1 classrooms need to be carpeted</v>
      </c>
      <c r="AA14" s="31"/>
      <c r="AB14" s="31"/>
      <c r="AC14" s="31"/>
      <c r="AD14" s="31"/>
      <c r="AE14" s="31"/>
      <c r="AF14" s="65"/>
      <c r="AG14" s="66"/>
      <c r="AH14" s="66"/>
      <c r="AI14" s="66"/>
      <c r="AJ14" s="66"/>
      <c r="AK14" s="66"/>
      <c r="AL14" s="67"/>
      <c r="AM14" s="35"/>
      <c r="AN14" s="57"/>
      <c r="AO14" s="57"/>
    </row>
    <row r="15" spans="1:41" s="7" customFormat="1" ht="23.25">
      <c r="A15" s="3"/>
      <c r="B15" s="24"/>
      <c r="C15" s="31"/>
      <c r="D15" s="3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38"/>
      <c r="P15" s="38"/>
      <c r="Q15" s="38"/>
      <c r="R15" s="38"/>
      <c r="S15" s="39"/>
      <c r="T15" s="114">
        <f>C13/4</f>
        <v>45</v>
      </c>
      <c r="U15" s="115"/>
      <c r="V15" s="31"/>
      <c r="W15" s="24"/>
      <c r="X15" s="33"/>
      <c r="Y15" s="31"/>
      <c r="Z15" s="33" t="str">
        <f>"If each room is "&amp;Y14&amp;"m²"</f>
        <v>If each room is 27m²</v>
      </c>
      <c r="AA15" s="31"/>
      <c r="AB15" s="31"/>
      <c r="AC15" s="31"/>
      <c r="AD15" s="31"/>
      <c r="AE15" s="31"/>
      <c r="AF15" s="65"/>
      <c r="AG15" s="66"/>
      <c r="AH15" s="66"/>
      <c r="AI15" s="66"/>
      <c r="AJ15" s="66"/>
      <c r="AK15" s="66"/>
      <c r="AL15" s="67"/>
      <c r="AM15" s="56"/>
      <c r="AN15" s="68"/>
      <c r="AO15" s="67"/>
    </row>
    <row r="16" spans="1:41" s="7" customFormat="1" ht="23.25">
      <c r="A16" s="9"/>
      <c r="B16" s="24" t="s">
        <v>11</v>
      </c>
      <c r="C16" s="32">
        <f ca="1">INT(RAND()*(79-50)+50)</f>
        <v>59</v>
      </c>
      <c r="D16" s="32">
        <f ca="1">INT(RAND()*(79-50)+50)</f>
        <v>74</v>
      </c>
      <c r="E16" s="31" t="str">
        <f>"Add "&amp;D16&amp;"cm to "&amp;C16&amp;"cm"</f>
        <v>Add 74cm to 59cm</v>
      </c>
      <c r="F16" s="31"/>
      <c r="G16" s="31"/>
      <c r="H16" s="31"/>
      <c r="I16" s="31"/>
      <c r="J16" s="69"/>
      <c r="K16" s="31"/>
      <c r="L16" s="50"/>
      <c r="M16" s="50"/>
      <c r="N16" s="51"/>
      <c r="O16" s="54"/>
      <c r="P16" s="54"/>
      <c r="Q16" s="70"/>
      <c r="R16" s="71"/>
      <c r="S16" s="68"/>
      <c r="T16" s="68"/>
      <c r="U16" s="35"/>
      <c r="V16" s="65"/>
      <c r="W16" s="33"/>
      <c r="X16" s="33"/>
      <c r="Y16" s="33"/>
      <c r="Z16" s="33" t="s">
        <v>35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5"/>
      <c r="AM16" s="20"/>
      <c r="AN16" s="20"/>
      <c r="AO16" s="20"/>
    </row>
    <row r="17" spans="1:41" s="7" customFormat="1" ht="23.25">
      <c r="A17" s="9"/>
      <c r="B17" s="24"/>
      <c r="C17" s="25"/>
      <c r="D17" s="31"/>
      <c r="E17" s="31" t="s">
        <v>17</v>
      </c>
      <c r="F17" s="31"/>
      <c r="G17" s="31"/>
      <c r="H17" s="31"/>
      <c r="I17" s="31"/>
      <c r="J17" s="31"/>
      <c r="K17" s="31"/>
      <c r="L17" s="50"/>
      <c r="M17" s="50"/>
      <c r="N17" s="51"/>
      <c r="O17" s="54"/>
      <c r="P17" s="54"/>
      <c r="Q17" s="70"/>
      <c r="R17" s="33"/>
      <c r="S17" s="36"/>
      <c r="T17" s="103" t="str">
        <f>(C16+D16)/100&amp;"m"</f>
        <v>1.33m</v>
      </c>
      <c r="U17" s="106"/>
      <c r="V17" s="65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5"/>
      <c r="AM17" s="105" t="str">
        <f>X14*Y14&amp;"m²"</f>
        <v>27m²</v>
      </c>
      <c r="AN17" s="106"/>
      <c r="AO17" s="106"/>
    </row>
    <row r="18" spans="2:41" s="7" customFormat="1" ht="23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5"/>
      <c r="T18" s="35"/>
      <c r="U18" s="35"/>
      <c r="V18" s="65"/>
      <c r="W18" s="24" t="s">
        <v>12</v>
      </c>
      <c r="X18" s="32">
        <f ca="1">INT(RAND()*(999-101)+101)*10</f>
        <v>7030</v>
      </c>
      <c r="Y18" s="32"/>
      <c r="Z18" s="60" t="str">
        <f>"10x = "&amp;X18&amp;" what is x?"</f>
        <v>10x = 7030 what is x?</v>
      </c>
      <c r="AA18" s="43"/>
      <c r="AB18" s="44"/>
      <c r="AC18" s="44"/>
      <c r="AD18" s="44"/>
      <c r="AE18" s="69"/>
      <c r="AF18" s="33"/>
      <c r="AG18" s="33"/>
      <c r="AH18" s="33"/>
      <c r="AI18" s="33"/>
      <c r="AJ18" s="33"/>
      <c r="AK18" s="33"/>
      <c r="AL18" s="35"/>
      <c r="AM18" s="111">
        <f>X18/10</f>
        <v>703</v>
      </c>
      <c r="AN18" s="108"/>
      <c r="AO18" s="108"/>
    </row>
    <row r="19" spans="19:41" s="7" customFormat="1" ht="18" customHeight="1">
      <c r="S19" s="20"/>
      <c r="T19" s="20"/>
      <c r="U19" s="20"/>
      <c r="V19" s="9"/>
      <c r="W19" s="9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1"/>
      <c r="AK19" s="11"/>
      <c r="AL19" s="21"/>
      <c r="AM19" s="21"/>
      <c r="AN19" s="21"/>
      <c r="AO19" s="21"/>
    </row>
    <row r="20" spans="2:21" ht="18" customHeight="1">
      <c r="B20" s="12"/>
      <c r="C20" s="13"/>
      <c r="D20" s="13"/>
      <c r="E20" s="112"/>
      <c r="F20" s="113"/>
      <c r="G20" s="113"/>
      <c r="H20" s="113"/>
      <c r="I20" s="113"/>
      <c r="J20" s="113"/>
      <c r="K20" s="113"/>
      <c r="L20" s="113"/>
      <c r="M20" s="15"/>
      <c r="N20" s="15"/>
      <c r="O20" s="15"/>
      <c r="P20" s="15"/>
      <c r="S20" s="72"/>
      <c r="T20" s="72"/>
      <c r="U20" s="72"/>
    </row>
    <row r="21" spans="2:16" ht="18" customHeight="1">
      <c r="B21" s="12"/>
      <c r="C21" s="13"/>
      <c r="D21" s="13"/>
      <c r="E21" s="113"/>
      <c r="F21" s="113"/>
      <c r="G21" s="113"/>
      <c r="H21" s="113"/>
      <c r="I21" s="113"/>
      <c r="J21" s="113"/>
      <c r="K21" s="113"/>
      <c r="L21" s="113"/>
      <c r="M21" s="14"/>
      <c r="N21" s="14"/>
      <c r="O21" s="14"/>
      <c r="P21" s="14"/>
    </row>
    <row r="22" spans="2:23" ht="18" customHeight="1">
      <c r="B22" s="12"/>
      <c r="C22" s="13"/>
      <c r="D22" s="13"/>
      <c r="E22" s="113"/>
      <c r="F22" s="113"/>
      <c r="G22" s="113"/>
      <c r="H22" s="113"/>
      <c r="I22" s="113"/>
      <c r="J22" s="113"/>
      <c r="K22" s="113"/>
      <c r="L22" s="113"/>
      <c r="M22" s="14"/>
      <c r="N22" s="14"/>
      <c r="O22" s="14"/>
      <c r="P22" s="14"/>
      <c r="Q22" s="16"/>
      <c r="R22" s="16"/>
      <c r="S22" s="16"/>
      <c r="T22" s="16"/>
      <c r="U22" s="16"/>
      <c r="V22" s="16"/>
      <c r="W22" s="16"/>
    </row>
    <row r="23" spans="2:23" ht="18" customHeight="1">
      <c r="B23" s="15"/>
      <c r="C23" s="5"/>
      <c r="D23" s="5"/>
      <c r="E23" s="113"/>
      <c r="F23" s="113"/>
      <c r="G23" s="113"/>
      <c r="H23" s="113"/>
      <c r="I23" s="113"/>
      <c r="J23" s="113"/>
      <c r="K23" s="113"/>
      <c r="L23" s="113"/>
      <c r="M23" s="14"/>
      <c r="N23" s="14"/>
      <c r="O23" s="14"/>
      <c r="P23" s="14"/>
      <c r="Q23" s="16"/>
      <c r="R23" s="16"/>
      <c r="S23" s="16"/>
      <c r="T23" s="16"/>
      <c r="U23" s="16"/>
      <c r="V23" s="17"/>
      <c r="W23" s="16"/>
    </row>
    <row r="24" spans="2:23" ht="18" customHeight="1">
      <c r="B24" s="15"/>
      <c r="C24" s="5"/>
      <c r="D24" s="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6"/>
      <c r="R24" s="16"/>
      <c r="S24" s="16"/>
      <c r="T24" s="16"/>
      <c r="U24" s="18"/>
      <c r="V24" s="16"/>
      <c r="W24" s="16"/>
    </row>
    <row r="25" spans="17:23" ht="18" customHeight="1">
      <c r="Q25" s="16"/>
      <c r="R25" s="16"/>
      <c r="S25" s="16"/>
      <c r="T25" s="16"/>
      <c r="U25" s="16"/>
      <c r="V25" s="16"/>
      <c r="W25" s="16"/>
    </row>
    <row r="26" spans="17:23" ht="18" customHeight="1">
      <c r="Q26" s="16"/>
      <c r="R26" s="16"/>
      <c r="S26" s="16"/>
      <c r="T26" s="16"/>
      <c r="U26" s="16"/>
      <c r="V26" s="16"/>
      <c r="W26" s="16"/>
    </row>
    <row r="27" spans="17:23" ht="18" customHeight="1">
      <c r="Q27" s="16"/>
      <c r="R27" s="16"/>
      <c r="S27" s="16"/>
      <c r="T27" s="16"/>
      <c r="U27" s="16"/>
      <c r="V27" s="16"/>
      <c r="W27" s="16"/>
    </row>
    <row r="28" spans="17:23" ht="18" customHeight="1">
      <c r="Q28" s="16"/>
      <c r="R28" s="16"/>
      <c r="S28" s="16"/>
      <c r="T28" s="16"/>
      <c r="U28" s="16"/>
      <c r="V28" s="16"/>
      <c r="W28" s="16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>
      <c r="A104" s="16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 selectLockedCells="1"/>
  <mergeCells count="15">
    <mergeCell ref="AM18:AO18"/>
    <mergeCell ref="T7:U7"/>
    <mergeCell ref="E20:L23"/>
    <mergeCell ref="T10:U10"/>
    <mergeCell ref="T11:U11"/>
    <mergeCell ref="T15:U15"/>
    <mergeCell ref="T17:U17"/>
    <mergeCell ref="B2:AA2"/>
    <mergeCell ref="T5:U5"/>
    <mergeCell ref="AM17:AO17"/>
    <mergeCell ref="AM12:AO12"/>
    <mergeCell ref="AM4:AO4"/>
    <mergeCell ref="AB2:AO2"/>
    <mergeCell ref="AM10:AO10"/>
    <mergeCell ref="AM8:AO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ignoredErrors>
    <ignoredError sqref="B4:B16 W4:W18" numberStoredAsText="1"/>
    <ignoredError sqref="U5:U7 T5:T8 T11:U13 T16:U17 T10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Q104"/>
  <sheetViews>
    <sheetView showRowColHeaders="0" zoomScale="98" zoomScaleNormal="98" workbookViewId="0" topLeftCell="A2">
      <selection activeCell="B4" sqref="A4:B18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4" width="3.7109375" style="2" hidden="1" customWidth="1"/>
    <col min="5" max="18" width="3.7109375" style="1" customWidth="1"/>
    <col min="19" max="19" width="2.7109375" style="1" customWidth="1"/>
    <col min="20" max="21" width="3.7109375" style="1" customWidth="1"/>
    <col min="22" max="22" width="9.7109375" style="1" customWidth="1"/>
    <col min="23" max="23" width="5.7109375" style="1" customWidth="1"/>
    <col min="24" max="25" width="3.7109375" style="2" hidden="1" customWidth="1"/>
    <col min="26" max="34" width="3.7109375" style="1" customWidth="1"/>
    <col min="35" max="35" width="4.28125" style="1" customWidth="1"/>
    <col min="36" max="36" width="3.140625" style="1" customWidth="1"/>
    <col min="37" max="16384" width="3.7109375" style="1" customWidth="1"/>
  </cols>
  <sheetData>
    <row r="1" ht="12.75" hidden="1"/>
    <row r="2" spans="1:41" ht="49.5" customHeight="1" thickBot="1">
      <c r="A2" s="3"/>
      <c r="B2" s="102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09" t="s">
        <v>13</v>
      </c>
      <c r="AC2" s="120"/>
      <c r="AD2" s="120"/>
      <c r="AE2" s="120"/>
      <c r="AF2" s="120"/>
      <c r="AG2" s="120"/>
      <c r="AH2" s="120"/>
      <c r="AI2" s="121"/>
      <c r="AJ2" s="121"/>
      <c r="AK2" s="121"/>
      <c r="AL2" s="121"/>
      <c r="AM2" s="121"/>
      <c r="AN2" s="95"/>
      <c r="AO2" s="95"/>
    </row>
    <row r="3" spans="1:41" s="7" customFormat="1" ht="24.75" customHeight="1">
      <c r="A3" s="3"/>
      <c r="B3" s="4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9"/>
      <c r="T3" s="19"/>
      <c r="U3" s="19"/>
      <c r="V3" s="3"/>
      <c r="W3" s="6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9"/>
      <c r="AM3" s="19"/>
      <c r="AN3" s="21"/>
      <c r="AO3" s="20"/>
    </row>
    <row r="4" spans="1:41" s="7" customFormat="1" ht="23.25">
      <c r="A4" s="3"/>
      <c r="B4" s="24" t="s">
        <v>1</v>
      </c>
      <c r="C4" s="31">
        <f ca="1">INT(RAND()*(5-3)+3)*10</f>
        <v>30</v>
      </c>
      <c r="D4" s="31">
        <f ca="1">INT(RAND()*(59-30)+30)</f>
        <v>51</v>
      </c>
      <c r="E4" s="31" t="str">
        <f>"A Plane is due to arrive at "&amp;C4&amp;" mins past 4"</f>
        <v>A Plane is due to arrive at 30 mins past 4</v>
      </c>
      <c r="F4" s="31"/>
      <c r="G4" s="31"/>
      <c r="H4" s="31"/>
      <c r="I4" s="31"/>
      <c r="J4" s="31"/>
      <c r="K4" s="31"/>
      <c r="L4" s="31"/>
      <c r="M4" s="31"/>
      <c r="N4" s="31"/>
      <c r="O4" s="50"/>
      <c r="P4" s="50"/>
      <c r="Q4" s="50"/>
      <c r="R4" s="50"/>
      <c r="S4" s="35"/>
      <c r="T4" s="35"/>
      <c r="U4" s="35"/>
      <c r="V4" s="33"/>
      <c r="W4" s="24" t="s">
        <v>2</v>
      </c>
      <c r="X4" s="32" t="str">
        <f ca="1">FIXED((RAND()*(18-2)+2),2)</f>
        <v>8.11</v>
      </c>
      <c r="Y4" s="25"/>
      <c r="Z4" s="31" t="str">
        <f>"June's meal cost £"&amp;X4&amp;" how much"</f>
        <v>June's meal cost £8.11 how much</v>
      </c>
      <c r="AA4" s="31"/>
      <c r="AB4" s="31"/>
      <c r="AC4" s="31"/>
      <c r="AD4" s="31"/>
      <c r="AE4" s="31"/>
      <c r="AF4" s="31"/>
      <c r="AG4" s="31"/>
      <c r="AH4" s="31"/>
      <c r="AI4" s="31"/>
      <c r="AJ4" s="33"/>
      <c r="AK4" s="34"/>
      <c r="AL4" s="35"/>
      <c r="AM4" s="35"/>
      <c r="AN4" s="35"/>
      <c r="AO4" s="35"/>
    </row>
    <row r="5" spans="1:42" s="7" customFormat="1" ht="23.25">
      <c r="A5" s="3"/>
      <c r="B5" s="24"/>
      <c r="C5" s="31"/>
      <c r="D5" s="33"/>
      <c r="E5" s="33" t="str">
        <f>"It is delayed for "&amp;D4&amp;" mins "</f>
        <v>It is delayed for 51 mins </v>
      </c>
      <c r="F5" s="33"/>
      <c r="G5" s="33"/>
      <c r="H5" s="33"/>
      <c r="I5" s="33"/>
      <c r="J5" s="33"/>
      <c r="K5" s="31"/>
      <c r="L5" s="31"/>
      <c r="M5" s="31"/>
      <c r="N5" s="31"/>
      <c r="O5" s="50"/>
      <c r="P5" s="50"/>
      <c r="Q5" s="50"/>
      <c r="R5" s="50"/>
      <c r="S5" s="74"/>
      <c r="T5" s="35"/>
      <c r="U5" s="39" t="str">
        <f>C4+D4-60&amp;" mins"</f>
        <v>21 mins</v>
      </c>
      <c r="V5" s="31"/>
      <c r="W5" s="33"/>
      <c r="X5" s="33"/>
      <c r="Y5" s="33"/>
      <c r="Z5" s="33" t="s">
        <v>19</v>
      </c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5"/>
      <c r="AM5" s="20"/>
      <c r="AN5" s="111" t="str">
        <f>"£"&amp;FIXED(20-X4,2)</f>
        <v>£11.89</v>
      </c>
      <c r="AO5" s="108"/>
      <c r="AP5" s="126"/>
    </row>
    <row r="6" spans="1:41" s="7" customFormat="1" ht="23.25">
      <c r="A6" s="3"/>
      <c r="B6" s="33"/>
      <c r="C6" s="33"/>
      <c r="D6" s="33"/>
      <c r="E6" s="33" t="s">
        <v>33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5"/>
      <c r="T6" s="35"/>
      <c r="U6" s="28" t="s">
        <v>18</v>
      </c>
      <c r="V6" s="31"/>
      <c r="W6" s="40" t="s">
        <v>4</v>
      </c>
      <c r="X6" s="32">
        <f ca="1">INT(RAND()*(6-2)+2)</f>
        <v>3</v>
      </c>
      <c r="Y6" s="32"/>
      <c r="Z6" s="43" t="s">
        <v>20</v>
      </c>
      <c r="AA6" s="45"/>
      <c r="AB6" s="45"/>
      <c r="AC6" s="45"/>
      <c r="AD6" s="45"/>
      <c r="AE6" s="45"/>
      <c r="AF6" s="45"/>
      <c r="AG6" s="45"/>
      <c r="AH6" s="45"/>
      <c r="AI6" s="45"/>
      <c r="AJ6" s="33"/>
      <c r="AK6" s="33"/>
      <c r="AL6" s="35"/>
      <c r="AM6" s="20"/>
      <c r="AN6" s="20"/>
      <c r="AO6" s="20"/>
    </row>
    <row r="7" spans="1:41" s="7" customFormat="1" ht="24" thickBot="1">
      <c r="A7" s="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5"/>
      <c r="T7" s="35"/>
      <c r="U7" s="35"/>
      <c r="V7" s="33"/>
      <c r="W7" s="33"/>
      <c r="X7" s="31"/>
      <c r="Y7" s="31"/>
      <c r="Z7" s="75">
        <v>1</v>
      </c>
      <c r="AA7" s="97" t="s">
        <v>21</v>
      </c>
      <c r="AB7" s="98"/>
      <c r="AC7" s="98"/>
      <c r="AD7" s="98"/>
      <c r="AE7" s="99"/>
      <c r="AF7" s="45"/>
      <c r="AG7" s="45"/>
      <c r="AH7" s="45"/>
      <c r="AI7" s="45"/>
      <c r="AJ7" s="33"/>
      <c r="AK7" s="33"/>
      <c r="AL7" s="110" t="str">
        <f>60/X6&amp;" mins"</f>
        <v>20 mins</v>
      </c>
      <c r="AM7" s="106"/>
      <c r="AN7" s="106"/>
      <c r="AO7" s="129"/>
    </row>
    <row r="8" spans="1:41" s="7" customFormat="1" ht="23.25">
      <c r="A8" s="3"/>
      <c r="B8" s="24" t="s">
        <v>3</v>
      </c>
      <c r="C8" s="25">
        <f ca="1">INT(RAND()*(4500-1199)+1199)</f>
        <v>3722</v>
      </c>
      <c r="D8" s="25"/>
      <c r="E8" s="31" t="str">
        <f>C8&amp;" spectators turn up to watch Queens"</f>
        <v>3722 spectators turn up to watch Queens</v>
      </c>
      <c r="F8" s="31"/>
      <c r="G8" s="31"/>
      <c r="H8" s="31"/>
      <c r="I8" s="31"/>
      <c r="J8" s="31"/>
      <c r="K8" s="33"/>
      <c r="L8" s="33"/>
      <c r="M8" s="33"/>
      <c r="N8" s="33"/>
      <c r="O8" s="33"/>
      <c r="P8" s="33"/>
      <c r="Q8" s="33"/>
      <c r="R8" s="33"/>
      <c r="S8" s="35"/>
      <c r="T8" s="35"/>
      <c r="U8" s="35"/>
      <c r="V8" s="31"/>
      <c r="W8" s="33"/>
      <c r="X8" s="33"/>
      <c r="Y8" s="33"/>
      <c r="Z8" s="77">
        <f>X6</f>
        <v>3</v>
      </c>
      <c r="AA8" s="98"/>
      <c r="AB8" s="98"/>
      <c r="AC8" s="98"/>
      <c r="AD8" s="98"/>
      <c r="AE8" s="99"/>
      <c r="AF8" s="33"/>
      <c r="AG8" s="33"/>
      <c r="AH8" s="33"/>
      <c r="AI8" s="33"/>
      <c r="AJ8" s="33"/>
      <c r="AK8" s="33"/>
      <c r="AL8" s="35"/>
      <c r="AM8" s="20"/>
      <c r="AN8" s="20"/>
      <c r="AO8" s="20"/>
    </row>
    <row r="9" spans="1:41" s="7" customFormat="1" ht="23.25">
      <c r="A9" s="3"/>
      <c r="B9" s="24"/>
      <c r="C9" s="31"/>
      <c r="D9" s="31"/>
      <c r="E9" s="31" t="s">
        <v>36</v>
      </c>
      <c r="F9" s="31"/>
      <c r="G9" s="31"/>
      <c r="H9" s="31"/>
      <c r="I9" s="31"/>
      <c r="J9" s="31"/>
      <c r="K9" s="31"/>
      <c r="L9" s="31"/>
      <c r="M9" s="31"/>
      <c r="N9" s="31"/>
      <c r="O9" s="50"/>
      <c r="P9" s="50"/>
      <c r="Q9" s="50"/>
      <c r="R9" s="50"/>
      <c r="S9" s="35"/>
      <c r="T9" s="35"/>
      <c r="U9" s="35"/>
      <c r="V9" s="33"/>
      <c r="W9" s="24" t="s">
        <v>6</v>
      </c>
      <c r="X9" s="25">
        <f ca="1">INT(RAND()*(9-2)+2)</f>
        <v>8</v>
      </c>
      <c r="Y9" s="25"/>
      <c r="Z9" s="31" t="s">
        <v>22</v>
      </c>
      <c r="AA9" s="31"/>
      <c r="AB9" s="31"/>
      <c r="AC9" s="31"/>
      <c r="AD9" s="31"/>
      <c r="AE9" s="31"/>
      <c r="AF9" s="31"/>
      <c r="AG9" s="50"/>
      <c r="AH9" s="50"/>
      <c r="AI9" s="51"/>
      <c r="AJ9" s="52"/>
      <c r="AK9" s="52"/>
      <c r="AL9" s="29"/>
      <c r="AM9" s="35"/>
      <c r="AN9" s="35"/>
      <c r="AO9" s="35"/>
    </row>
    <row r="10" spans="1:41" s="7" customFormat="1" ht="23.25">
      <c r="A10" s="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5"/>
      <c r="T10" s="130" t="str">
        <f>FIXED(C8,-2,TRUE)</f>
        <v>3700</v>
      </c>
      <c r="U10" s="131"/>
      <c r="V10" s="132"/>
      <c r="W10" s="24"/>
      <c r="X10" s="31"/>
      <c r="Y10" s="31"/>
      <c r="Z10" s="31" t="str">
        <f>"for £"&amp;X9&amp;" ?"</f>
        <v>for £8 ?</v>
      </c>
      <c r="AA10" s="31"/>
      <c r="AB10" s="31"/>
      <c r="AC10" s="31"/>
      <c r="AD10" s="31"/>
      <c r="AE10" s="31"/>
      <c r="AF10" s="31"/>
      <c r="AG10" s="50"/>
      <c r="AH10" s="50"/>
      <c r="AI10" s="51"/>
      <c r="AJ10" s="54"/>
      <c r="AK10" s="54"/>
      <c r="AL10" s="55"/>
      <c r="AM10" s="96">
        <f>X9*20</f>
        <v>160</v>
      </c>
      <c r="AN10" s="108"/>
      <c r="AO10" s="108"/>
    </row>
    <row r="11" spans="1:41" s="7" customFormat="1" ht="23.25">
      <c r="A11" s="3"/>
      <c r="B11" s="24" t="s">
        <v>5</v>
      </c>
      <c r="C11" s="32">
        <f ca="1">INT(RAND()*(100-10)+10)</f>
        <v>52</v>
      </c>
      <c r="D11" s="25">
        <f ca="1">INT(RAND()*(100-10)+10)</f>
        <v>87</v>
      </c>
      <c r="E11" s="31" t="str">
        <f>"Add "&amp;C11&amp;" and "&amp;D11</f>
        <v>Add 52 and 87</v>
      </c>
      <c r="F11" s="31"/>
      <c r="G11" s="31"/>
      <c r="H11" s="31"/>
      <c r="I11" s="31"/>
      <c r="J11" s="31"/>
      <c r="K11" s="31"/>
      <c r="L11" s="31"/>
      <c r="M11" s="31"/>
      <c r="N11" s="31"/>
      <c r="O11" s="50"/>
      <c r="P11" s="50"/>
      <c r="Q11" s="50"/>
      <c r="R11" s="50"/>
      <c r="S11" s="35"/>
      <c r="T11" s="133">
        <f>C11+D11</f>
        <v>139</v>
      </c>
      <c r="U11" s="134"/>
      <c r="V11" s="31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5"/>
      <c r="AM11" s="35"/>
      <c r="AN11" s="35"/>
      <c r="AO11" s="35"/>
    </row>
    <row r="12" spans="1:41" s="7" customFormat="1" ht="18" customHeight="1">
      <c r="A12" s="3"/>
      <c r="B12" s="2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50"/>
      <c r="P12" s="50"/>
      <c r="Q12" s="50"/>
      <c r="R12" s="50"/>
      <c r="S12" s="74"/>
      <c r="T12" s="35"/>
      <c r="U12" s="35"/>
      <c r="V12" s="31"/>
      <c r="W12" s="24" t="s">
        <v>8</v>
      </c>
      <c r="X12" s="25">
        <f ca="1">INT(RAND()*(12-2)+2)</f>
        <v>4</v>
      </c>
      <c r="Y12" s="25"/>
      <c r="Z12" s="31" t="s">
        <v>23</v>
      </c>
      <c r="AA12" s="31"/>
      <c r="AB12" s="31"/>
      <c r="AC12" s="31"/>
      <c r="AD12" s="31"/>
      <c r="AE12" s="69"/>
      <c r="AF12" s="31"/>
      <c r="AG12" s="50"/>
      <c r="AH12" s="50"/>
      <c r="AI12" s="51"/>
      <c r="AJ12" s="54"/>
      <c r="AK12" s="54"/>
      <c r="AL12" s="55"/>
      <c r="AM12" s="35"/>
      <c r="AN12" s="68"/>
      <c r="AO12" s="68"/>
    </row>
    <row r="13" spans="1:42" s="7" customFormat="1" ht="23.25">
      <c r="A13" s="3"/>
      <c r="B13" s="24" t="s">
        <v>7</v>
      </c>
      <c r="C13" s="25" t="str">
        <f ca="1">FIXED(RAND()*(9-5)+5,2)</f>
        <v>7.61</v>
      </c>
      <c r="D13" s="25"/>
      <c r="E13" s="31" t="str">
        <f>"One box of tennis balls cost £"&amp;C13</f>
        <v>One box of tennis balls cost £7.61</v>
      </c>
      <c r="F13" s="31"/>
      <c r="G13" s="31"/>
      <c r="H13" s="31"/>
      <c r="I13" s="31"/>
      <c r="J13" s="31"/>
      <c r="K13" s="31"/>
      <c r="L13" s="31"/>
      <c r="M13" s="31"/>
      <c r="N13" s="31"/>
      <c r="O13" s="50"/>
      <c r="P13" s="50"/>
      <c r="Q13" s="50"/>
      <c r="R13" s="50"/>
      <c r="S13" s="74"/>
      <c r="T13" s="35"/>
      <c r="U13" s="35"/>
      <c r="V13" s="31"/>
      <c r="W13" s="24"/>
      <c r="X13" s="25"/>
      <c r="Y13" s="31"/>
      <c r="Z13" s="31" t="str">
        <f>"triangles with sides "&amp;X12&amp;"cm long?"</f>
        <v>triangles with sides 4cm long?</v>
      </c>
      <c r="AA13" s="31"/>
      <c r="AB13" s="31"/>
      <c r="AC13" s="31"/>
      <c r="AD13" s="31"/>
      <c r="AE13" s="31"/>
      <c r="AF13" s="31"/>
      <c r="AG13" s="50"/>
      <c r="AH13" s="50"/>
      <c r="AI13" s="51"/>
      <c r="AJ13" s="54"/>
      <c r="AK13" s="54"/>
      <c r="AL13" s="55"/>
      <c r="AM13" s="20"/>
      <c r="AN13" s="103" t="str">
        <f>X12*3&amp;"cm"</f>
        <v>12cm</v>
      </c>
      <c r="AO13" s="103"/>
      <c r="AP13" s="125"/>
    </row>
    <row r="14" spans="1:41" s="7" customFormat="1" ht="23.25">
      <c r="A14" s="3"/>
      <c r="B14" s="24"/>
      <c r="C14" s="31"/>
      <c r="D14" s="31"/>
      <c r="E14" s="31" t="s">
        <v>37</v>
      </c>
      <c r="F14" s="31"/>
      <c r="G14" s="31"/>
      <c r="H14" s="31"/>
      <c r="I14" s="31"/>
      <c r="J14" s="31"/>
      <c r="K14" s="31"/>
      <c r="L14" s="31"/>
      <c r="M14" s="31"/>
      <c r="N14" s="31"/>
      <c r="O14" s="50"/>
      <c r="P14" s="50"/>
      <c r="Q14" s="50"/>
      <c r="R14" s="50"/>
      <c r="S14" s="35"/>
      <c r="T14" s="20"/>
      <c r="U14" s="37"/>
      <c r="V14" s="31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5"/>
      <c r="AM14" s="20"/>
      <c r="AN14" s="20"/>
      <c r="AO14" s="20"/>
    </row>
    <row r="15" spans="1:41" s="7" customFormat="1" ht="23.25">
      <c r="A15" s="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5"/>
      <c r="T15" s="39" t="str">
        <f>"£"&amp;FIXED(C13*10,2)</f>
        <v>£76.10</v>
      </c>
      <c r="U15" s="35"/>
      <c r="V15" s="33"/>
      <c r="W15" s="24" t="s">
        <v>10</v>
      </c>
      <c r="X15" s="25">
        <f ca="1">INT(RAND()*(20-10)+10)</f>
        <v>12</v>
      </c>
      <c r="Y15" s="25">
        <f ca="1">INT(RAND()*(30-20)+20)</f>
        <v>23</v>
      </c>
      <c r="Z15" s="31" t="str">
        <f>"What temperature is "&amp;X15&amp;"°C lower than "&amp;Y15&amp;"°C"</f>
        <v>What temperature is 12°C lower than 23°C</v>
      </c>
      <c r="AA15" s="31"/>
      <c r="AB15" s="31"/>
      <c r="AC15" s="31"/>
      <c r="AD15" s="31"/>
      <c r="AE15" s="31"/>
      <c r="AF15" s="65"/>
      <c r="AG15" s="66"/>
      <c r="AH15" s="66"/>
      <c r="AI15" s="66"/>
      <c r="AJ15" s="66"/>
      <c r="AK15" s="66"/>
      <c r="AL15" s="67"/>
      <c r="AM15" s="35"/>
      <c r="AN15" s="35"/>
      <c r="AO15" s="35"/>
    </row>
    <row r="16" spans="1:41" s="7" customFormat="1" ht="23.25">
      <c r="A16" s="9"/>
      <c r="B16" s="24" t="s">
        <v>9</v>
      </c>
      <c r="C16" s="25">
        <f ca="1">INT(RAND()*(99-50)+50)</f>
        <v>94</v>
      </c>
      <c r="D16" s="25">
        <f ca="1">INT(RAND()*(49-10)+10)</f>
        <v>16</v>
      </c>
      <c r="E16" s="31" t="str">
        <f>C16&amp;" - "&amp;D16</f>
        <v>94 - 16</v>
      </c>
      <c r="F16" s="31"/>
      <c r="G16" s="31"/>
      <c r="H16" s="31"/>
      <c r="I16" s="31"/>
      <c r="J16" s="31"/>
      <c r="K16" s="31"/>
      <c r="L16" s="31"/>
      <c r="M16" s="31"/>
      <c r="N16" s="31"/>
      <c r="O16" s="50"/>
      <c r="P16" s="50"/>
      <c r="Q16" s="50"/>
      <c r="R16" s="50"/>
      <c r="S16" s="35"/>
      <c r="T16" s="105">
        <f>C16-D16</f>
        <v>78</v>
      </c>
      <c r="U16" s="117"/>
      <c r="V16" s="31"/>
      <c r="W16" s="24"/>
      <c r="X16" s="31"/>
      <c r="Y16" s="31"/>
      <c r="Z16" s="33"/>
      <c r="AA16" s="31"/>
      <c r="AB16" s="31"/>
      <c r="AC16" s="31"/>
      <c r="AD16" s="31"/>
      <c r="AE16" s="31"/>
      <c r="AF16" s="65"/>
      <c r="AG16" s="66"/>
      <c r="AH16" s="66"/>
      <c r="AI16" s="66"/>
      <c r="AJ16" s="66"/>
      <c r="AK16" s="66"/>
      <c r="AL16" s="67"/>
      <c r="AM16" s="56"/>
      <c r="AN16" s="105" t="str">
        <f>Y15-X15&amp;"°C"</f>
        <v>11°C</v>
      </c>
      <c r="AO16" s="105"/>
    </row>
    <row r="17" spans="1:41" s="7" customFormat="1" ht="23.25">
      <c r="A17" s="9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5"/>
      <c r="T17" s="78"/>
      <c r="U17" s="78"/>
      <c r="V17" s="31"/>
      <c r="W17" s="24" t="s">
        <v>12</v>
      </c>
      <c r="X17" s="32">
        <f>Y17*Y17</f>
        <v>9</v>
      </c>
      <c r="Y17" s="32">
        <f ca="1">INT(RAND()*(10-2)+2)</f>
        <v>3</v>
      </c>
      <c r="Z17" s="60" t="str">
        <f>"A square card has perimeter of "&amp;X17&amp;"cm²"</f>
        <v>A square card has perimeter of 9cm²</v>
      </c>
      <c r="AA17" s="43"/>
      <c r="AB17" s="44"/>
      <c r="AC17" s="44"/>
      <c r="AD17" s="44"/>
      <c r="AE17" s="69"/>
      <c r="AF17" s="33"/>
      <c r="AG17" s="33"/>
      <c r="AH17" s="33"/>
      <c r="AI17" s="33"/>
      <c r="AJ17" s="33"/>
      <c r="AK17" s="33"/>
      <c r="AL17" s="35"/>
      <c r="AM17" s="35"/>
      <c r="AN17" s="61"/>
      <c r="AO17" s="61"/>
    </row>
    <row r="18" spans="1:41" s="7" customFormat="1" ht="24" thickBot="1">
      <c r="A18" s="9"/>
      <c r="B18" s="24" t="s">
        <v>11</v>
      </c>
      <c r="C18" s="31">
        <f ca="1">INT(RAND()*(9-1)+1)/10</f>
        <v>0.8</v>
      </c>
      <c r="D18" s="31"/>
      <c r="E18" s="31" t="str">
        <f>"Write "&amp;C18&amp;" as a fraction"</f>
        <v>Write 0.8 as a fraction</v>
      </c>
      <c r="F18" s="31"/>
      <c r="G18" s="31"/>
      <c r="H18" s="31"/>
      <c r="I18" s="31"/>
      <c r="J18" s="31"/>
      <c r="K18" s="31"/>
      <c r="L18" s="31"/>
      <c r="M18" s="31"/>
      <c r="N18" s="31"/>
      <c r="O18" s="50"/>
      <c r="P18" s="50"/>
      <c r="Q18" s="50"/>
      <c r="R18" s="50"/>
      <c r="S18" s="35"/>
      <c r="T18" s="79">
        <f>C18*10</f>
        <v>8</v>
      </c>
      <c r="U18" s="80"/>
      <c r="V18" s="31"/>
      <c r="W18" s="33"/>
      <c r="X18" s="32"/>
      <c r="Y18" s="33"/>
      <c r="Z18" s="63" t="s">
        <v>32</v>
      </c>
      <c r="AA18" s="44"/>
      <c r="AB18" s="44"/>
      <c r="AC18" s="44"/>
      <c r="AD18" s="44"/>
      <c r="AE18" s="33"/>
      <c r="AF18" s="33"/>
      <c r="AG18" s="33"/>
      <c r="AH18" s="33"/>
      <c r="AI18" s="33"/>
      <c r="AJ18" s="33"/>
      <c r="AK18" s="33"/>
      <c r="AL18" s="35"/>
      <c r="AM18" s="35"/>
      <c r="AN18" s="35"/>
      <c r="AO18" s="35"/>
    </row>
    <row r="19" spans="1:41" s="7" customFormat="1" ht="18" customHeight="1">
      <c r="A19" s="9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5"/>
      <c r="T19" s="118">
        <v>10</v>
      </c>
      <c r="U19" s="119"/>
      <c r="V19" s="65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5"/>
      <c r="AM19" s="111" t="str">
        <f>Y17&amp;"cm"</f>
        <v>3cm</v>
      </c>
      <c r="AN19" s="108"/>
      <c r="AO19" s="108"/>
    </row>
    <row r="20" spans="2:43" ht="18" customHeight="1">
      <c r="B20" s="12"/>
      <c r="C20" s="13"/>
      <c r="D20" s="13"/>
      <c r="E20" s="112"/>
      <c r="F20" s="113"/>
      <c r="G20" s="113"/>
      <c r="H20" s="113"/>
      <c r="I20" s="113"/>
      <c r="J20" s="113"/>
      <c r="K20" s="113"/>
      <c r="L20" s="113"/>
      <c r="M20" s="15"/>
      <c r="N20" s="15"/>
      <c r="O20" s="15"/>
      <c r="P20" s="15"/>
      <c r="S20" s="72"/>
      <c r="T20" s="72"/>
      <c r="U20" s="72"/>
      <c r="AP20" s="7"/>
      <c r="AQ20" s="7"/>
    </row>
    <row r="21" spans="2:16" ht="18" customHeight="1">
      <c r="B21" s="12"/>
      <c r="C21" s="13"/>
      <c r="D21" s="13"/>
      <c r="E21" s="113"/>
      <c r="F21" s="113"/>
      <c r="G21" s="113"/>
      <c r="H21" s="113"/>
      <c r="I21" s="113"/>
      <c r="J21" s="113"/>
      <c r="K21" s="113"/>
      <c r="L21" s="113"/>
      <c r="M21" s="14"/>
      <c r="N21" s="14"/>
      <c r="O21" s="14"/>
      <c r="P21" s="14"/>
    </row>
    <row r="22" spans="2:23" ht="18" customHeight="1">
      <c r="B22" s="12"/>
      <c r="C22" s="13"/>
      <c r="D22" s="13"/>
      <c r="E22" s="113"/>
      <c r="F22" s="113"/>
      <c r="G22" s="113"/>
      <c r="H22" s="113"/>
      <c r="I22" s="113"/>
      <c r="J22" s="113"/>
      <c r="K22" s="113"/>
      <c r="L22" s="113"/>
      <c r="M22" s="14"/>
      <c r="N22" s="14"/>
      <c r="O22" s="14"/>
      <c r="P22" s="14"/>
      <c r="Q22" s="16"/>
      <c r="R22" s="16"/>
      <c r="S22" s="16"/>
      <c r="T22" s="16"/>
      <c r="U22" s="16"/>
      <c r="V22" s="16"/>
      <c r="W22" s="16"/>
    </row>
    <row r="23" spans="2:23" ht="18" customHeight="1">
      <c r="B23" s="15"/>
      <c r="C23" s="5"/>
      <c r="D23" s="5"/>
      <c r="E23" s="113"/>
      <c r="F23" s="113"/>
      <c r="G23" s="113"/>
      <c r="H23" s="113"/>
      <c r="I23" s="113"/>
      <c r="J23" s="113"/>
      <c r="K23" s="113"/>
      <c r="L23" s="113"/>
      <c r="M23" s="14"/>
      <c r="N23" s="14"/>
      <c r="O23" s="14"/>
      <c r="P23" s="14"/>
      <c r="Q23" s="16"/>
      <c r="R23" s="16"/>
      <c r="S23" s="16"/>
      <c r="T23" s="16"/>
      <c r="U23" s="16"/>
      <c r="V23" s="17"/>
      <c r="W23" s="16"/>
    </row>
    <row r="24" spans="2:23" ht="18" customHeight="1">
      <c r="B24" s="15"/>
      <c r="C24" s="5"/>
      <c r="D24" s="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6"/>
      <c r="R24" s="16"/>
      <c r="S24" s="16"/>
      <c r="T24" s="16"/>
      <c r="U24" s="18"/>
      <c r="V24" s="16"/>
      <c r="W24" s="16"/>
    </row>
    <row r="25" spans="17:23" ht="18" customHeight="1">
      <c r="Q25" s="16"/>
      <c r="R25" s="16"/>
      <c r="S25" s="16"/>
      <c r="T25" s="16"/>
      <c r="U25" s="16"/>
      <c r="V25" s="16"/>
      <c r="W25" s="16"/>
    </row>
    <row r="26" spans="17:23" ht="18" customHeight="1">
      <c r="Q26" s="16"/>
      <c r="R26" s="16"/>
      <c r="S26" s="16"/>
      <c r="T26" s="16"/>
      <c r="U26" s="16"/>
      <c r="V26" s="16"/>
      <c r="W26" s="16"/>
    </row>
    <row r="27" spans="17:23" ht="18" customHeight="1">
      <c r="Q27" s="16"/>
      <c r="R27" s="16"/>
      <c r="S27" s="16"/>
      <c r="T27" s="16"/>
      <c r="U27" s="16"/>
      <c r="V27" s="16"/>
      <c r="W27" s="16"/>
    </row>
    <row r="28" spans="17:23" ht="18" customHeight="1">
      <c r="Q28" s="16"/>
      <c r="R28" s="16"/>
      <c r="S28" s="16"/>
      <c r="T28" s="16"/>
      <c r="U28" s="16"/>
      <c r="V28" s="16"/>
      <c r="W28" s="16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>
      <c r="A104" s="16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 selectLockedCells="1"/>
  <mergeCells count="14">
    <mergeCell ref="AL7:AO7"/>
    <mergeCell ref="AN5:AP5"/>
    <mergeCell ref="AB2:AO2"/>
    <mergeCell ref="B2:AA2"/>
    <mergeCell ref="AM19:AO19"/>
    <mergeCell ref="AM10:AO10"/>
    <mergeCell ref="AN13:AP13"/>
    <mergeCell ref="AN16:AO16"/>
    <mergeCell ref="AA7:AE8"/>
    <mergeCell ref="T10:V10"/>
    <mergeCell ref="E20:L23"/>
    <mergeCell ref="T11:U11"/>
    <mergeCell ref="T16:U16"/>
    <mergeCell ref="T19:U19"/>
  </mergeCells>
  <printOptions/>
  <pageMargins left="0.75" right="0.75" top="1" bottom="1" header="0.5" footer="0.5"/>
  <pageSetup horizontalDpi="300" verticalDpi="300" orientation="portrait" paperSize="9" r:id="rId2"/>
  <ignoredErrors>
    <ignoredError sqref="U5 T15" unlockedFormula="1"/>
    <ignoredError sqref="W4:W17 A4:B18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AP104"/>
  <sheetViews>
    <sheetView showRowColHeaders="0" zoomScale="98" zoomScaleNormal="98" workbookViewId="0" topLeftCell="A2">
      <selection activeCell="AM11" sqref="AM11:AO11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4" width="3.7109375" style="2" hidden="1" customWidth="1"/>
    <col min="5" max="18" width="3.7109375" style="1" customWidth="1"/>
    <col min="19" max="19" width="2.7109375" style="1" customWidth="1"/>
    <col min="20" max="21" width="3.7109375" style="1" customWidth="1"/>
    <col min="22" max="22" width="9.7109375" style="1" customWidth="1"/>
    <col min="23" max="23" width="5.7109375" style="1" customWidth="1"/>
    <col min="24" max="25" width="3.7109375" style="2" hidden="1" customWidth="1"/>
    <col min="26" max="16384" width="3.7109375" style="1" customWidth="1"/>
  </cols>
  <sheetData>
    <row r="1" ht="12.75" hidden="1"/>
    <row r="2" spans="1:41" ht="49.5" customHeight="1" thickBot="1">
      <c r="A2" s="3"/>
      <c r="B2" s="102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09" t="s">
        <v>13</v>
      </c>
      <c r="AC2" s="120"/>
      <c r="AD2" s="120"/>
      <c r="AE2" s="120"/>
      <c r="AF2" s="120"/>
      <c r="AG2" s="120"/>
      <c r="AH2" s="120"/>
      <c r="AI2" s="121"/>
      <c r="AJ2" s="121"/>
      <c r="AK2" s="121"/>
      <c r="AL2" s="121"/>
      <c r="AM2" s="121"/>
      <c r="AN2" s="95"/>
      <c r="AO2" s="95"/>
    </row>
    <row r="3" spans="1:41" s="7" customFormat="1" ht="24.75" customHeight="1">
      <c r="A3" s="3"/>
      <c r="B3" s="4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9"/>
      <c r="T3" s="19"/>
      <c r="U3" s="19"/>
      <c r="V3" s="3"/>
      <c r="W3" s="6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9"/>
      <c r="AM3" s="19"/>
      <c r="AN3" s="21"/>
      <c r="AO3" s="20"/>
    </row>
    <row r="4" spans="1:41" s="7" customFormat="1" ht="23.25">
      <c r="A4" s="3"/>
      <c r="B4" s="24" t="s">
        <v>1</v>
      </c>
      <c r="C4" s="25">
        <f ca="1">INT(RAND()*(10-1)+1)*10</f>
        <v>50</v>
      </c>
      <c r="D4" s="25">
        <f ca="1">INT(RAND()*(30-10)+10)</f>
        <v>21</v>
      </c>
      <c r="E4" s="31" t="str">
        <f>"Double "&amp;C4&amp;" then add "&amp;D4</f>
        <v>Double 50 then add 21</v>
      </c>
      <c r="F4" s="31"/>
      <c r="G4" s="31"/>
      <c r="H4" s="31"/>
      <c r="I4" s="31"/>
      <c r="J4" s="31"/>
      <c r="K4" s="31"/>
      <c r="L4" s="31"/>
      <c r="M4" s="31"/>
      <c r="N4" s="31"/>
      <c r="O4" s="50"/>
      <c r="P4" s="50"/>
      <c r="Q4" s="50"/>
      <c r="R4" s="50"/>
      <c r="S4" s="74"/>
      <c r="T4" s="103">
        <f>2*C4+D4</f>
        <v>121</v>
      </c>
      <c r="U4" s="104"/>
      <c r="V4" s="31"/>
      <c r="W4" s="40" t="s">
        <v>2</v>
      </c>
      <c r="X4" s="81">
        <f ca="1">INT(RAND()*(11-1)+1)</f>
        <v>6</v>
      </c>
      <c r="Y4" s="25"/>
      <c r="Z4" s="43" t="str">
        <f>"Write "&amp;X4&amp;" pm as 24 hour time"</f>
        <v>Write 6 pm as 24 hour time</v>
      </c>
      <c r="AA4" s="42"/>
      <c r="AB4" s="42"/>
      <c r="AC4" s="42"/>
      <c r="AD4" s="82"/>
      <c r="AE4" s="82"/>
      <c r="AF4" s="82"/>
      <c r="AG4" s="82"/>
      <c r="AH4" s="82"/>
      <c r="AI4" s="83"/>
      <c r="AJ4" s="46"/>
      <c r="AK4" s="46"/>
      <c r="AL4" s="47"/>
      <c r="AM4" s="122" t="str">
        <f>X4+12&amp;" 00"</f>
        <v>18 00</v>
      </c>
      <c r="AN4" s="108"/>
      <c r="AO4" s="108"/>
    </row>
    <row r="5" spans="1:42" s="7" customFormat="1" ht="23.25">
      <c r="A5" s="3"/>
      <c r="B5" s="24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50"/>
      <c r="P5" s="50"/>
      <c r="Q5" s="50"/>
      <c r="R5" s="50"/>
      <c r="S5" s="74"/>
      <c r="T5" s="29"/>
      <c r="U5" s="29"/>
      <c r="V5" s="31"/>
      <c r="W5" s="40"/>
      <c r="X5" s="31"/>
      <c r="Y5" s="31"/>
      <c r="Z5" s="43"/>
      <c r="AA5" s="42"/>
      <c r="AB5" s="42"/>
      <c r="AC5" s="42"/>
      <c r="AD5" s="82"/>
      <c r="AE5" s="82"/>
      <c r="AF5" s="82"/>
      <c r="AG5" s="85"/>
      <c r="AH5" s="85"/>
      <c r="AI5" s="51"/>
      <c r="AJ5" s="49"/>
      <c r="AK5" s="49"/>
      <c r="AL5" s="47"/>
      <c r="AM5" s="35"/>
      <c r="AN5" s="84"/>
      <c r="AO5" s="67"/>
      <c r="AP5" s="22"/>
    </row>
    <row r="6" spans="1:41" s="7" customFormat="1" ht="23.25">
      <c r="A6" s="3"/>
      <c r="B6" s="24" t="s">
        <v>3</v>
      </c>
      <c r="C6" s="31">
        <f ca="1">INT(RAND()*(9-1)+1)</f>
        <v>6</v>
      </c>
      <c r="D6" s="31"/>
      <c r="E6" s="31" t="str">
        <f>"How many millilitres are in "&amp;C6&amp;" litres?"</f>
        <v>How many millilitres are in 6 litres?</v>
      </c>
      <c r="F6" s="31"/>
      <c r="G6" s="31"/>
      <c r="H6" s="31"/>
      <c r="I6" s="31"/>
      <c r="J6" s="31"/>
      <c r="K6" s="31"/>
      <c r="L6" s="31"/>
      <c r="M6" s="31"/>
      <c r="N6" s="31"/>
      <c r="O6" s="50"/>
      <c r="P6" s="50"/>
      <c r="Q6" s="50"/>
      <c r="R6" s="50"/>
      <c r="S6" s="74"/>
      <c r="T6" s="20"/>
      <c r="U6" s="20"/>
      <c r="W6" s="24" t="s">
        <v>4</v>
      </c>
      <c r="X6" s="25">
        <f ca="1">INT(RAND()*(99-20)+20)</f>
        <v>56</v>
      </c>
      <c r="Y6" s="25"/>
      <c r="Z6" s="31" t="str">
        <f>"A Chocolate bar costs "&amp;X6&amp;"p "</f>
        <v>A Chocolate bar costs 56p </v>
      </c>
      <c r="AA6" s="31"/>
      <c r="AB6" s="31"/>
      <c r="AC6" s="31"/>
      <c r="AD6" s="31"/>
      <c r="AE6" s="31"/>
      <c r="AF6" s="31"/>
      <c r="AG6" s="50"/>
      <c r="AH6" s="50"/>
      <c r="AI6" s="51"/>
      <c r="AJ6" s="52"/>
      <c r="AK6" s="52"/>
      <c r="AL6" s="29"/>
      <c r="AM6" s="29"/>
      <c r="AN6" s="86"/>
      <c r="AO6" s="67"/>
    </row>
    <row r="7" spans="1:41" s="7" customFormat="1" ht="23.25">
      <c r="A7" s="3"/>
      <c r="B7" s="2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50"/>
      <c r="P7" s="50"/>
      <c r="Q7" s="50"/>
      <c r="R7" s="50"/>
      <c r="S7" s="74"/>
      <c r="T7" s="39" t="str">
        <f>1000*C6&amp;"ml"</f>
        <v>6000ml</v>
      </c>
      <c r="U7" s="30"/>
      <c r="V7" s="31"/>
      <c r="W7" s="24"/>
      <c r="X7" s="31"/>
      <c r="Y7" s="31"/>
      <c r="Z7" s="31" t="s">
        <v>26</v>
      </c>
      <c r="AA7" s="31"/>
      <c r="AB7" s="31"/>
      <c r="AC7" s="31"/>
      <c r="AD7" s="31"/>
      <c r="AE7" s="31"/>
      <c r="AF7" s="31"/>
      <c r="AG7" s="50"/>
      <c r="AH7" s="50"/>
      <c r="AI7" s="51"/>
      <c r="AJ7" s="54"/>
      <c r="AK7" s="54"/>
      <c r="AL7" s="55"/>
      <c r="AM7" s="103" t="str">
        <f>FIXED(X6,-1)&amp;"p"</f>
        <v>60p</v>
      </c>
      <c r="AN7" s="108"/>
      <c r="AO7" s="108"/>
    </row>
    <row r="8" spans="1:41" s="7" customFormat="1" ht="23.25">
      <c r="A8" s="3"/>
      <c r="B8" s="24" t="s">
        <v>5</v>
      </c>
      <c r="C8" s="25">
        <f ca="1">INT(RAND()*(8-2)+2)</f>
        <v>3</v>
      </c>
      <c r="D8" s="25">
        <f ca="1">INT(RAND()*(5-2)+2)</f>
        <v>3</v>
      </c>
      <c r="E8" s="31" t="str">
        <f>"Toni takes "&amp;C8&amp;", 5ml spoonful of medicine "</f>
        <v>Toni takes 3, 5ml spoonful of medicine </v>
      </c>
      <c r="F8" s="31"/>
      <c r="G8" s="31"/>
      <c r="H8" s="31"/>
      <c r="I8" s="31"/>
      <c r="J8" s="31"/>
      <c r="K8" s="31"/>
      <c r="L8" s="31"/>
      <c r="M8" s="31"/>
      <c r="N8" s="31"/>
      <c r="O8" s="50"/>
      <c r="P8" s="50"/>
      <c r="Q8" s="50"/>
      <c r="R8" s="50"/>
      <c r="S8" s="74"/>
      <c r="T8" s="35"/>
      <c r="U8" s="35"/>
      <c r="V8" s="31"/>
      <c r="W8" s="33"/>
      <c r="X8" s="33"/>
      <c r="Y8" s="33"/>
      <c r="Z8" s="33"/>
      <c r="AA8" s="33"/>
      <c r="AB8" s="33"/>
      <c r="AC8" s="33"/>
      <c r="AD8" s="33"/>
      <c r="AE8" s="33"/>
      <c r="AF8" s="31"/>
      <c r="AG8" s="50"/>
      <c r="AH8" s="50"/>
      <c r="AI8" s="51"/>
      <c r="AJ8" s="52"/>
      <c r="AK8" s="52"/>
      <c r="AL8" s="29"/>
      <c r="AM8" s="29"/>
      <c r="AN8" s="86"/>
      <c r="AO8" s="67"/>
    </row>
    <row r="9" spans="1:41" s="7" customFormat="1" ht="23.25">
      <c r="A9" s="3"/>
      <c r="B9" s="24"/>
      <c r="C9" s="31"/>
      <c r="D9" s="31"/>
      <c r="E9" s="31" t="str">
        <f>D8&amp;" times a day.  How many millilitres is this?"</f>
        <v>3 times a day.  How many millilitres is this?</v>
      </c>
      <c r="F9" s="31"/>
      <c r="G9" s="31"/>
      <c r="H9" s="31"/>
      <c r="I9" s="31"/>
      <c r="J9" s="31"/>
      <c r="K9" s="31"/>
      <c r="L9" s="31"/>
      <c r="M9" s="31"/>
      <c r="N9" s="31"/>
      <c r="O9" s="50"/>
      <c r="P9" s="50"/>
      <c r="Q9" s="50"/>
      <c r="R9" s="50"/>
      <c r="S9" s="74"/>
      <c r="T9" s="20"/>
      <c r="U9" s="20"/>
      <c r="V9" s="31"/>
      <c r="W9" s="24" t="s">
        <v>6</v>
      </c>
      <c r="X9" s="25" t="str">
        <f ca="1">FIXED((RAND()*(9-1)+1),2)</f>
        <v>4.52</v>
      </c>
      <c r="Y9" s="25"/>
      <c r="Z9" s="31" t="str">
        <f>"Janice pays £"&amp;X9&amp;" for a sweatshirt. How"</f>
        <v>Janice pays £4.52 for a sweatshirt. How</v>
      </c>
      <c r="AA9" s="31"/>
      <c r="AB9" s="31"/>
      <c r="AC9" s="31"/>
      <c r="AD9" s="31"/>
      <c r="AE9" s="69"/>
      <c r="AF9" s="31"/>
      <c r="AG9" s="50"/>
      <c r="AH9" s="50"/>
      <c r="AI9" s="51"/>
      <c r="AJ9" s="54"/>
      <c r="AK9" s="54"/>
      <c r="AL9" s="55"/>
      <c r="AM9" s="55"/>
      <c r="AN9" s="86"/>
      <c r="AO9" s="67"/>
    </row>
    <row r="10" spans="1:41" s="7" customFormat="1" ht="23.25">
      <c r="A10" s="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5"/>
      <c r="T10" s="20"/>
      <c r="U10" s="29" t="str">
        <f>5*C8*D8&amp;"ml"</f>
        <v>45ml</v>
      </c>
      <c r="V10" s="33"/>
      <c r="W10" s="24"/>
      <c r="X10" s="25"/>
      <c r="Y10" s="31"/>
      <c r="Z10" s="31" t="s">
        <v>38</v>
      </c>
      <c r="AA10" s="31"/>
      <c r="AB10" s="31"/>
      <c r="AC10" s="31"/>
      <c r="AD10" s="31"/>
      <c r="AE10" s="31"/>
      <c r="AF10" s="31"/>
      <c r="AG10" s="50"/>
      <c r="AH10" s="50"/>
      <c r="AI10" s="51"/>
      <c r="AJ10" s="54"/>
      <c r="AK10" s="54"/>
      <c r="AL10" s="55"/>
      <c r="AM10" s="20"/>
      <c r="AN10" s="20"/>
      <c r="AO10" s="20"/>
    </row>
    <row r="11" spans="1:41" s="7" customFormat="1" ht="23.25">
      <c r="A11" s="3"/>
      <c r="B11" s="24" t="s">
        <v>7</v>
      </c>
      <c r="C11" s="25">
        <f ca="1">INT(RAND()*(90-50)+50)</f>
        <v>60</v>
      </c>
      <c r="D11" s="25">
        <f ca="1">INT(RAND()*(49-10)+10)</f>
        <v>17</v>
      </c>
      <c r="E11" s="31" t="str">
        <f>"a = "&amp;C11&amp;" and b = "&amp;D11&amp;" what is a - b?"</f>
        <v>a = 60 and b = 17 what is a - b?</v>
      </c>
      <c r="F11" s="31"/>
      <c r="G11" s="31"/>
      <c r="H11" s="31"/>
      <c r="I11" s="31"/>
      <c r="J11" s="31"/>
      <c r="K11" s="31"/>
      <c r="L11" s="31"/>
      <c r="M11" s="31"/>
      <c r="N11" s="31"/>
      <c r="O11" s="50"/>
      <c r="P11" s="50"/>
      <c r="Q11" s="50"/>
      <c r="R11" s="50"/>
      <c r="S11" s="29"/>
      <c r="T11" s="104">
        <f>C11-D11</f>
        <v>43</v>
      </c>
      <c r="U11" s="106"/>
      <c r="V11" s="31"/>
      <c r="W11" s="33"/>
      <c r="X11" s="33"/>
      <c r="Y11" s="33"/>
      <c r="Z11" s="33"/>
      <c r="AA11" s="33"/>
      <c r="AB11" s="33"/>
      <c r="AC11" s="33"/>
      <c r="AD11" s="33"/>
      <c r="AE11" s="33"/>
      <c r="AF11" s="31"/>
      <c r="AG11" s="50"/>
      <c r="AH11" s="50"/>
      <c r="AI11" s="51"/>
      <c r="AJ11" s="54"/>
      <c r="AK11" s="54"/>
      <c r="AL11" s="55"/>
      <c r="AM11" s="103" t="str">
        <f>"£"&amp;FIXED(10-X9,2)</f>
        <v>£5.48</v>
      </c>
      <c r="AN11" s="108"/>
      <c r="AO11" s="108"/>
    </row>
    <row r="12" spans="1:41" s="7" customFormat="1" ht="18" customHeight="1">
      <c r="A12" s="3"/>
      <c r="B12" s="2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50"/>
      <c r="P12" s="50"/>
      <c r="Q12" s="50"/>
      <c r="R12" s="50"/>
      <c r="S12" s="74"/>
      <c r="T12" s="35"/>
      <c r="U12" s="36"/>
      <c r="V12" s="31"/>
      <c r="W12" s="24" t="s">
        <v>8</v>
      </c>
      <c r="X12" s="25">
        <f ca="1">INT(RAND()*(20-2)+2)</f>
        <v>12</v>
      </c>
      <c r="Y12" s="25">
        <f ca="1">INT(RAND()*(80-50)+50)</f>
        <v>56</v>
      </c>
      <c r="Z12" s="31" t="str">
        <f>"What is "&amp;X12&amp;" less than "&amp;Y12&amp;"?"</f>
        <v>What is 12 less than 56?</v>
      </c>
      <c r="AA12" s="31"/>
      <c r="AB12" s="31"/>
      <c r="AC12" s="31"/>
      <c r="AD12" s="31"/>
      <c r="AE12" s="31"/>
      <c r="AF12" s="65"/>
      <c r="AG12" s="66"/>
      <c r="AH12" s="66"/>
      <c r="AI12" s="66"/>
      <c r="AJ12" s="66"/>
      <c r="AK12" s="66"/>
      <c r="AL12" s="67"/>
      <c r="AM12" s="20"/>
      <c r="AN12" s="20"/>
      <c r="AO12" s="20"/>
    </row>
    <row r="13" spans="1:41" s="7" customFormat="1" ht="23.25">
      <c r="A13" s="3"/>
      <c r="B13" s="24" t="s">
        <v>9</v>
      </c>
      <c r="C13" s="25">
        <f ca="1">(INT(RAND()*(20-10)+10))</f>
        <v>12</v>
      </c>
      <c r="D13" s="25">
        <f ca="1">INT(RAND()*(40-10)+10)</f>
        <v>25</v>
      </c>
      <c r="E13" s="31" t="s">
        <v>24</v>
      </c>
      <c r="F13" s="31"/>
      <c r="G13" s="31"/>
      <c r="H13" s="31"/>
      <c r="I13" s="31"/>
      <c r="J13" s="31"/>
      <c r="K13" s="31"/>
      <c r="L13" s="31"/>
      <c r="M13" s="31"/>
      <c r="N13" s="31"/>
      <c r="O13" s="50"/>
      <c r="P13" s="50"/>
      <c r="Q13" s="50"/>
      <c r="R13" s="50"/>
      <c r="S13" s="74"/>
      <c r="T13" s="35"/>
      <c r="U13" s="29"/>
      <c r="V13" s="31"/>
      <c r="W13" s="24"/>
      <c r="X13" s="31"/>
      <c r="Y13" s="31"/>
      <c r="Z13" s="33"/>
      <c r="AA13" s="31"/>
      <c r="AB13" s="31"/>
      <c r="AC13" s="31"/>
      <c r="AD13" s="31"/>
      <c r="AE13" s="31"/>
      <c r="AF13" s="65"/>
      <c r="AG13" s="66"/>
      <c r="AH13" s="66"/>
      <c r="AI13" s="66"/>
      <c r="AJ13" s="66"/>
      <c r="AK13" s="66"/>
      <c r="AL13" s="67"/>
      <c r="AM13" s="107">
        <f>Y12-X12</f>
        <v>44</v>
      </c>
      <c r="AN13" s="108"/>
      <c r="AO13" s="108"/>
    </row>
    <row r="14" spans="1:41" s="7" customFormat="1" ht="23.25">
      <c r="A14" s="3"/>
      <c r="B14" s="24"/>
      <c r="C14" s="25">
        <f ca="1">(INT(RAND()*(40-10)+10))</f>
        <v>22</v>
      </c>
      <c r="D14" s="31"/>
      <c r="E14" s="31" t="str">
        <f>"the pieces are "&amp;C13&amp;"cm², "&amp;D13&amp;"cm² and "&amp;C14&amp;"cm²."</f>
        <v>the pieces are 12cm², 25cm² and 22cm².</v>
      </c>
      <c r="F14" s="31"/>
      <c r="G14" s="31"/>
      <c r="H14" s="31"/>
      <c r="I14" s="31"/>
      <c r="J14" s="31"/>
      <c r="K14" s="31"/>
      <c r="L14" s="31"/>
      <c r="M14" s="31"/>
      <c r="N14" s="31"/>
      <c r="O14" s="50"/>
      <c r="P14" s="50"/>
      <c r="Q14" s="50"/>
      <c r="R14" s="50"/>
      <c r="S14" s="74"/>
      <c r="T14" s="29"/>
      <c r="U14" s="67"/>
      <c r="V14" s="31"/>
      <c r="W14" s="24" t="s">
        <v>10</v>
      </c>
      <c r="X14" s="25">
        <f ca="1">INT(RAND()*(10-2)+2)</f>
        <v>4</v>
      </c>
      <c r="Y14" s="25"/>
      <c r="Z14" s="31" t="str">
        <f>"How many minutes are in "&amp;X14&amp;" hours?"</f>
        <v>How many minutes are in 4 hours?</v>
      </c>
      <c r="AA14" s="31"/>
      <c r="AB14" s="31"/>
      <c r="AC14" s="31"/>
      <c r="AD14" s="31"/>
      <c r="AE14" s="69"/>
      <c r="AF14" s="33"/>
      <c r="AG14" s="33"/>
      <c r="AH14" s="33"/>
      <c r="AI14" s="33"/>
      <c r="AJ14" s="33"/>
      <c r="AK14" s="33"/>
      <c r="AL14" s="35"/>
      <c r="AM14" s="35"/>
      <c r="AN14" s="35"/>
      <c r="AO14" s="35"/>
    </row>
    <row r="15" spans="1:41" s="7" customFormat="1" ht="23.25">
      <c r="A15" s="3"/>
      <c r="B15" s="33"/>
      <c r="C15" s="33"/>
      <c r="D15" s="33"/>
      <c r="E15" s="33" t="s">
        <v>25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5"/>
      <c r="T15" s="39" t="str">
        <f>C13+D13+C14&amp;"cm²"</f>
        <v>59cm²</v>
      </c>
      <c r="U15" s="68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5"/>
      <c r="AM15" s="87" t="str">
        <f>X14*60&amp;" mins"</f>
        <v>240 mins</v>
      </c>
      <c r="AN15" s="68"/>
      <c r="AO15" s="68"/>
    </row>
    <row r="16" spans="1:42" s="7" customFormat="1" ht="24" thickBot="1">
      <c r="A16" s="9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5"/>
      <c r="T16" s="35"/>
      <c r="U16" s="35"/>
      <c r="V16" s="31"/>
      <c r="W16" s="24" t="s">
        <v>12</v>
      </c>
      <c r="X16" s="81">
        <f ca="1">INT(RAND()*(20-8)+8)*4</f>
        <v>52</v>
      </c>
      <c r="Y16" s="25"/>
      <c r="Z16" s="31" t="s">
        <v>27</v>
      </c>
      <c r="AA16" s="31"/>
      <c r="AB16" s="31"/>
      <c r="AD16" s="88">
        <v>1</v>
      </c>
      <c r="AE16" s="31" t="str">
        <f>"of "&amp;X16</f>
        <v>of 52</v>
      </c>
      <c r="AF16" s="31"/>
      <c r="AG16" s="31"/>
      <c r="AH16" s="31"/>
      <c r="AI16" s="31"/>
      <c r="AJ16" s="33"/>
      <c r="AK16" s="34"/>
      <c r="AL16" s="35"/>
      <c r="AM16" s="35"/>
      <c r="AN16" s="35"/>
      <c r="AO16" s="35"/>
      <c r="AP16" s="8"/>
    </row>
    <row r="17" spans="1:42" s="7" customFormat="1" ht="23.25">
      <c r="A17" s="9"/>
      <c r="B17" s="24" t="s">
        <v>11</v>
      </c>
      <c r="C17" s="31">
        <f ca="1">INT(RAND()*(50-10)+10)</f>
        <v>48</v>
      </c>
      <c r="D17" s="31">
        <f ca="1">INT(RAND()*(9-2)+2)</f>
        <v>7</v>
      </c>
      <c r="E17" s="31" t="str">
        <f>"A can of beans is "&amp;C17&amp;"cm high.  How tall is a "</f>
        <v>A can of beans is 48cm high.  How tall is a </v>
      </c>
      <c r="F17" s="31"/>
      <c r="G17" s="31"/>
      <c r="H17" s="31"/>
      <c r="I17" s="31"/>
      <c r="J17" s="31"/>
      <c r="K17" s="31"/>
      <c r="L17" s="31"/>
      <c r="M17" s="31"/>
      <c r="N17" s="31"/>
      <c r="O17" s="50"/>
      <c r="P17" s="50"/>
      <c r="Q17" s="50"/>
      <c r="R17" s="50"/>
      <c r="S17" s="74"/>
      <c r="T17" s="35"/>
      <c r="U17" s="89"/>
      <c r="V17" s="65"/>
      <c r="W17" s="33"/>
      <c r="X17" s="33"/>
      <c r="Y17" s="33"/>
      <c r="Z17" s="33"/>
      <c r="AA17" s="33"/>
      <c r="AB17" s="33"/>
      <c r="AD17" s="90">
        <v>4</v>
      </c>
      <c r="AE17" s="33"/>
      <c r="AF17" s="33"/>
      <c r="AG17" s="33"/>
      <c r="AH17" s="33"/>
      <c r="AI17" s="33"/>
      <c r="AJ17" s="33"/>
      <c r="AK17" s="33"/>
      <c r="AL17" s="35"/>
      <c r="AM17" s="107">
        <f>X16/4</f>
        <v>13</v>
      </c>
      <c r="AN17" s="106"/>
      <c r="AO17" s="106"/>
      <c r="AP17" s="1"/>
    </row>
    <row r="18" spans="1:41" s="7" customFormat="1" ht="23.25">
      <c r="A18" s="9"/>
      <c r="B18" s="91"/>
      <c r="C18" s="91"/>
      <c r="D18" s="91"/>
      <c r="E18" s="92" t="str">
        <f>"stack "&amp;D17&amp;" cans high?"</f>
        <v>stack 7 cans high?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7"/>
      <c r="T18" s="57" t="str">
        <f>C17*D17&amp;"cm"</f>
        <v>336cm</v>
      </c>
      <c r="U18" s="37"/>
      <c r="V18" s="65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5"/>
      <c r="AM18" s="35"/>
      <c r="AN18" s="35"/>
      <c r="AO18" s="35"/>
    </row>
    <row r="19" spans="1:41" s="7" customFormat="1" ht="18" customHeight="1">
      <c r="A19" s="9"/>
      <c r="S19" s="20"/>
      <c r="T19" s="20"/>
      <c r="U19" s="20"/>
      <c r="AL19" s="20"/>
      <c r="AM19" s="20"/>
      <c r="AN19" s="20"/>
      <c r="AO19" s="20"/>
    </row>
    <row r="20" spans="2:21" ht="18" customHeight="1">
      <c r="B20" s="12"/>
      <c r="C20" s="13"/>
      <c r="D20" s="13"/>
      <c r="E20" s="112"/>
      <c r="F20" s="113"/>
      <c r="G20" s="113"/>
      <c r="H20" s="113"/>
      <c r="I20" s="113"/>
      <c r="J20" s="113"/>
      <c r="K20" s="113"/>
      <c r="L20" s="113"/>
      <c r="M20" s="15"/>
      <c r="N20" s="15"/>
      <c r="O20" s="15"/>
      <c r="P20" s="15"/>
      <c r="S20" s="72"/>
      <c r="T20" s="72"/>
      <c r="U20" s="72"/>
    </row>
    <row r="21" spans="2:16" ht="18" customHeight="1">
      <c r="B21" s="12"/>
      <c r="C21" s="13"/>
      <c r="D21" s="13"/>
      <c r="E21" s="113"/>
      <c r="F21" s="113"/>
      <c r="G21" s="113"/>
      <c r="H21" s="113"/>
      <c r="I21" s="113"/>
      <c r="J21" s="113"/>
      <c r="K21" s="113"/>
      <c r="L21" s="113"/>
      <c r="M21" s="14"/>
      <c r="N21" s="14"/>
      <c r="O21" s="14"/>
      <c r="P21" s="14"/>
    </row>
    <row r="22" spans="2:23" ht="18" customHeight="1">
      <c r="B22" s="12"/>
      <c r="C22" s="13"/>
      <c r="D22" s="13"/>
      <c r="E22" s="113"/>
      <c r="F22" s="113"/>
      <c r="G22" s="113"/>
      <c r="H22" s="113"/>
      <c r="I22" s="113"/>
      <c r="J22" s="113"/>
      <c r="K22" s="113"/>
      <c r="L22" s="113"/>
      <c r="M22" s="14"/>
      <c r="N22" s="14"/>
      <c r="O22" s="14"/>
      <c r="P22" s="14"/>
      <c r="Q22" s="16"/>
      <c r="R22" s="16"/>
      <c r="S22" s="16"/>
      <c r="T22" s="16"/>
      <c r="U22" s="16"/>
      <c r="V22" s="16"/>
      <c r="W22" s="16"/>
    </row>
    <row r="23" spans="2:23" ht="18" customHeight="1">
      <c r="B23" s="15"/>
      <c r="C23" s="5"/>
      <c r="D23" s="5"/>
      <c r="E23" s="113"/>
      <c r="F23" s="113"/>
      <c r="G23" s="113"/>
      <c r="H23" s="113"/>
      <c r="I23" s="113"/>
      <c r="J23" s="113"/>
      <c r="K23" s="113"/>
      <c r="L23" s="113"/>
      <c r="M23" s="14"/>
      <c r="N23" s="14"/>
      <c r="O23" s="14"/>
      <c r="P23" s="14"/>
      <c r="Q23" s="16"/>
      <c r="R23" s="16"/>
      <c r="S23" s="16"/>
      <c r="T23" s="16"/>
      <c r="U23" s="16"/>
      <c r="V23" s="17"/>
      <c r="W23" s="16"/>
    </row>
    <row r="24" spans="2:23" ht="18" customHeight="1">
      <c r="B24" s="15"/>
      <c r="C24" s="5"/>
      <c r="D24" s="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6"/>
      <c r="R24" s="16"/>
      <c r="S24" s="16"/>
      <c r="T24" s="16"/>
      <c r="U24" s="18"/>
      <c r="V24" s="16"/>
      <c r="W24" s="16"/>
    </row>
    <row r="25" spans="17:23" ht="18" customHeight="1">
      <c r="Q25" s="16"/>
      <c r="R25" s="16"/>
      <c r="S25" s="16"/>
      <c r="T25" s="16"/>
      <c r="U25" s="16"/>
      <c r="V25" s="16"/>
      <c r="W25" s="16"/>
    </row>
    <row r="26" spans="17:23" ht="18" customHeight="1">
      <c r="Q26" s="16"/>
      <c r="R26" s="16"/>
      <c r="S26" s="16"/>
      <c r="T26" s="16"/>
      <c r="U26" s="16"/>
      <c r="V26" s="16"/>
      <c r="W26" s="16"/>
    </row>
    <row r="27" spans="17:23" ht="18" customHeight="1">
      <c r="Q27" s="16"/>
      <c r="R27" s="16"/>
      <c r="S27" s="16"/>
      <c r="T27" s="16"/>
      <c r="U27" s="16"/>
      <c r="V27" s="16"/>
      <c r="W27" s="16"/>
    </row>
    <row r="28" spans="17:23" ht="18" customHeight="1">
      <c r="Q28" s="16"/>
      <c r="R28" s="16"/>
      <c r="S28" s="16"/>
      <c r="T28" s="16"/>
      <c r="U28" s="16"/>
      <c r="V28" s="16"/>
      <c r="W28" s="16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>
      <c r="A104" s="16"/>
    </row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 selectLockedCells="1"/>
  <mergeCells count="10">
    <mergeCell ref="E20:L23"/>
    <mergeCell ref="T11:U11"/>
    <mergeCell ref="B2:AA2"/>
    <mergeCell ref="T4:U4"/>
    <mergeCell ref="AM4:AO4"/>
    <mergeCell ref="AB2:AO2"/>
    <mergeCell ref="AM13:AO13"/>
    <mergeCell ref="AM17:AO17"/>
    <mergeCell ref="AM11:AO11"/>
    <mergeCell ref="AM7:AO7"/>
  </mergeCells>
  <printOptions/>
  <pageMargins left="0.75" right="0.75" top="1" bottom="1" header="0.5" footer="0.5"/>
  <pageSetup horizontalDpi="300" verticalDpi="300" orientation="portrait" paperSize="9" r:id="rId2"/>
  <ignoredErrors>
    <ignoredError sqref="B4:B16 B17 W4:W16" numberStoredAsText="1"/>
    <ignoredError sqref="T4 T7 U10 T11 T15 AM4 AM7 AM11" unlocked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AP105"/>
  <sheetViews>
    <sheetView showRowColHeaders="0" zoomScale="98" zoomScaleNormal="98" workbookViewId="0" topLeftCell="A2">
      <selection activeCell="AM13" sqref="AM13:AO13"/>
    </sheetView>
  </sheetViews>
  <sheetFormatPr defaultColWidth="9.140625" defaultRowHeight="12.75"/>
  <cols>
    <col min="1" max="1" width="1.7109375" style="1" customWidth="1"/>
    <col min="2" max="2" width="5.7109375" style="1" customWidth="1"/>
    <col min="3" max="4" width="3.7109375" style="2" hidden="1" customWidth="1"/>
    <col min="5" max="7" width="3.7109375" style="1" customWidth="1"/>
    <col min="8" max="8" width="1.7109375" style="1" customWidth="1"/>
    <col min="9" max="18" width="3.7109375" style="1" customWidth="1"/>
    <col min="19" max="19" width="4.7109375" style="1" customWidth="1"/>
    <col min="20" max="20" width="3.7109375" style="1" customWidth="1"/>
    <col min="21" max="21" width="7.7109375" style="1" customWidth="1"/>
    <col min="22" max="23" width="5.7109375" style="1" customWidth="1"/>
    <col min="24" max="25" width="3.7109375" style="2" hidden="1" customWidth="1"/>
    <col min="26" max="16384" width="3.7109375" style="1" customWidth="1"/>
  </cols>
  <sheetData>
    <row r="1" ht="12.75" hidden="1"/>
    <row r="2" spans="1:41" ht="49.5" customHeight="1" thickBot="1">
      <c r="A2" s="3"/>
      <c r="B2" s="102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09" t="s">
        <v>13</v>
      </c>
      <c r="AC2" s="120"/>
      <c r="AD2" s="120"/>
      <c r="AE2" s="120"/>
      <c r="AF2" s="120"/>
      <c r="AG2" s="120"/>
      <c r="AH2" s="120"/>
      <c r="AI2" s="121"/>
      <c r="AJ2" s="121"/>
      <c r="AK2" s="121"/>
      <c r="AL2" s="121"/>
      <c r="AM2" s="121"/>
      <c r="AN2" s="95"/>
      <c r="AO2" s="95"/>
    </row>
    <row r="3" spans="1:41" s="7" customFormat="1" ht="24.75" customHeight="1">
      <c r="A3" s="3"/>
      <c r="B3" s="4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9"/>
      <c r="T3" s="19"/>
      <c r="U3" s="19"/>
      <c r="V3" s="3"/>
      <c r="W3" s="6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9"/>
      <c r="AM3" s="19"/>
      <c r="AN3" s="21"/>
      <c r="AO3" s="20"/>
    </row>
    <row r="4" spans="1:41" s="7" customFormat="1" ht="23.25">
      <c r="A4" s="3"/>
      <c r="B4" s="24" t="s">
        <v>1</v>
      </c>
      <c r="C4" s="25">
        <f ca="1">INT(RAND()*(99-50)+50)</f>
        <v>54</v>
      </c>
      <c r="D4" s="25">
        <f ca="1">INT(RAND()*(49-20)+20)</f>
        <v>33</v>
      </c>
      <c r="E4" s="31" t="str">
        <f>C4&amp;" tickets are sold on Monday."</f>
        <v>54 tickets are sold on Monday.</v>
      </c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5"/>
      <c r="T4" s="103"/>
      <c r="U4" s="104"/>
      <c r="V4" s="31"/>
      <c r="W4" s="24" t="s">
        <v>2</v>
      </c>
      <c r="X4" s="25">
        <f ca="1">INT(RAND()*(30-20)+20)</f>
        <v>26</v>
      </c>
      <c r="Y4" s="25">
        <f ca="1">INT(RAND()*(9-2)+2)</f>
        <v>6</v>
      </c>
      <c r="Z4" s="31" t="str">
        <f>X4-(3*Y4)&amp;", "&amp;X4-(2*Y4)&amp;", "&amp;X4-Y4&amp;", x, "&amp;X4+Y4&amp;" what is x?"</f>
        <v>8, 14, 20, x, 32 what is x?</v>
      </c>
      <c r="AA4" s="31"/>
      <c r="AB4" s="31"/>
      <c r="AC4" s="31"/>
      <c r="AD4" s="31"/>
      <c r="AE4" s="31"/>
      <c r="AF4" s="31"/>
      <c r="AG4" s="31"/>
      <c r="AH4" s="31"/>
      <c r="AI4" s="31"/>
      <c r="AJ4" s="33"/>
      <c r="AK4" s="34"/>
      <c r="AL4" s="35"/>
      <c r="AM4" s="107">
        <f>X4</f>
        <v>26</v>
      </c>
      <c r="AN4" s="108"/>
      <c r="AO4" s="106"/>
    </row>
    <row r="5" spans="1:41" s="7" customFormat="1" ht="23.25">
      <c r="A5" s="3"/>
      <c r="B5" s="24"/>
      <c r="C5" s="33"/>
      <c r="D5" s="33"/>
      <c r="E5" s="31" t="str">
        <f>D4&amp;" tickets are sold on Tuesday."</f>
        <v>33 tickets are sold on Tuesday.</v>
      </c>
      <c r="F5" s="31"/>
      <c r="G5" s="31"/>
      <c r="H5" s="31"/>
      <c r="I5" s="31"/>
      <c r="J5" s="31"/>
      <c r="K5" s="31"/>
      <c r="L5" s="31"/>
      <c r="M5" s="31"/>
      <c r="N5" s="31"/>
      <c r="O5" s="50"/>
      <c r="P5" s="50"/>
      <c r="Q5" s="50"/>
      <c r="R5" s="50"/>
      <c r="S5" s="74"/>
      <c r="T5" s="124">
        <f>C4-D4</f>
        <v>21</v>
      </c>
      <c r="U5" s="124"/>
      <c r="V5" s="31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5"/>
      <c r="AM5" s="35"/>
      <c r="AN5" s="35"/>
      <c r="AO5" s="35"/>
    </row>
    <row r="6" spans="1:41" s="7" customFormat="1" ht="23.25">
      <c r="A6" s="3"/>
      <c r="B6" s="33"/>
      <c r="C6" s="33"/>
      <c r="D6" s="33"/>
      <c r="E6" s="33" t="s">
        <v>28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5"/>
      <c r="T6" s="35"/>
      <c r="U6" s="35"/>
      <c r="V6" s="31"/>
      <c r="W6" s="40" t="s">
        <v>4</v>
      </c>
      <c r="X6" s="25">
        <f ca="1">INT(RAND()*(15-5)+5)</f>
        <v>10</v>
      </c>
      <c r="Y6" s="25">
        <f>X6+X7</f>
        <v>37</v>
      </c>
      <c r="Z6" s="31" t="str">
        <f>"y + "&amp;X6&amp;" = "&amp;Y6</f>
        <v>y + 10 = 37</v>
      </c>
      <c r="AA6" s="31"/>
      <c r="AB6" s="31"/>
      <c r="AC6" s="31"/>
      <c r="AD6" s="31"/>
      <c r="AE6" s="31"/>
      <c r="AF6" s="31"/>
      <c r="AG6" s="31"/>
      <c r="AH6" s="31"/>
      <c r="AI6" s="31"/>
      <c r="AJ6" s="33"/>
      <c r="AK6" s="34"/>
      <c r="AL6" s="35"/>
      <c r="AM6" s="107">
        <f>X7</f>
        <v>27</v>
      </c>
      <c r="AN6" s="108"/>
      <c r="AO6" s="106"/>
    </row>
    <row r="7" spans="1:41" s="7" customFormat="1" ht="23.25">
      <c r="A7" s="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5"/>
      <c r="T7" s="35"/>
      <c r="U7" s="35"/>
      <c r="V7" s="31"/>
      <c r="W7" s="40"/>
      <c r="X7" s="25">
        <f ca="1">INT(RAND()*(30-20)+20)</f>
        <v>27</v>
      </c>
      <c r="Y7" s="25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3"/>
      <c r="AK7" s="34"/>
      <c r="AL7" s="35"/>
      <c r="AM7" s="107"/>
      <c r="AN7" s="108"/>
      <c r="AO7" s="106"/>
    </row>
    <row r="8" spans="1:41" s="7" customFormat="1" ht="23.25">
      <c r="A8" s="3"/>
      <c r="B8" s="24" t="s">
        <v>3</v>
      </c>
      <c r="C8" s="31">
        <f ca="1">INT(RAND()*(10-2)+2)</f>
        <v>4</v>
      </c>
      <c r="D8" s="31">
        <f ca="1">INT(RAND()*(10-2)+2)*10*C8</f>
        <v>360</v>
      </c>
      <c r="E8" s="31" t="str">
        <f>"Divide "&amp;D8&amp;" by "&amp;C8&amp;"."</f>
        <v>Divide 360 by 4.</v>
      </c>
      <c r="F8" s="31"/>
      <c r="G8" s="31"/>
      <c r="H8" s="31"/>
      <c r="I8" s="31"/>
      <c r="J8" s="31"/>
      <c r="K8" s="31"/>
      <c r="L8" s="31"/>
      <c r="M8" s="31"/>
      <c r="N8" s="31"/>
      <c r="O8" s="50"/>
      <c r="P8" s="50"/>
      <c r="Q8" s="50"/>
      <c r="R8" s="50"/>
      <c r="S8" s="74"/>
      <c r="T8" s="103">
        <f>D8/C8</f>
        <v>90</v>
      </c>
      <c r="U8" s="104"/>
      <c r="V8" s="31"/>
      <c r="W8" s="24" t="s">
        <v>6</v>
      </c>
      <c r="X8" s="32">
        <f ca="1">INT(RAND()*(999-199)+199)</f>
        <v>919</v>
      </c>
      <c r="Y8" s="32"/>
      <c r="Z8" s="31" t="str">
        <f>"A piece of cheese weight 1kg. "&amp;X8&amp;"g of"</f>
        <v>A piece of cheese weight 1kg. 919g of</v>
      </c>
      <c r="AA8" s="31"/>
      <c r="AB8" s="31"/>
      <c r="AC8" s="31"/>
      <c r="AD8" s="31"/>
      <c r="AE8" s="31"/>
      <c r="AF8" s="31"/>
      <c r="AG8" s="50"/>
      <c r="AH8" s="50"/>
      <c r="AI8" s="51"/>
      <c r="AJ8" s="52"/>
      <c r="AK8" s="52"/>
      <c r="AL8" s="35"/>
      <c r="AM8" s="35"/>
      <c r="AN8" s="35"/>
      <c r="AO8" s="35"/>
    </row>
    <row r="9" spans="1:41" s="7" customFormat="1" ht="23.25">
      <c r="A9" s="3"/>
      <c r="B9" s="2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50"/>
      <c r="P9" s="50"/>
      <c r="Q9" s="50"/>
      <c r="R9" s="50"/>
      <c r="S9" s="74"/>
      <c r="T9" s="29"/>
      <c r="U9" s="29"/>
      <c r="V9" s="31"/>
      <c r="W9" s="24"/>
      <c r="X9" s="32"/>
      <c r="Y9" s="31"/>
      <c r="Z9" s="31" t="s">
        <v>41</v>
      </c>
      <c r="AA9" s="31"/>
      <c r="AB9" s="31"/>
      <c r="AC9" s="31"/>
      <c r="AD9" s="31"/>
      <c r="AE9" s="31"/>
      <c r="AF9" s="31"/>
      <c r="AG9" s="50"/>
      <c r="AH9" s="50"/>
      <c r="AI9" s="51"/>
      <c r="AJ9" s="54"/>
      <c r="AK9" s="54"/>
      <c r="AL9" s="55"/>
      <c r="AM9" s="39"/>
      <c r="AN9" s="86"/>
      <c r="AO9" s="67"/>
    </row>
    <row r="10" spans="1:41" s="7" customFormat="1" ht="23.25">
      <c r="A10" s="3"/>
      <c r="B10" s="24" t="s">
        <v>5</v>
      </c>
      <c r="C10" s="25">
        <f ca="1">INT(RAND()*(99-10)+10)</f>
        <v>56</v>
      </c>
      <c r="D10" s="25"/>
      <c r="E10" s="31" t="str">
        <f>"I buy a loaf of bread for "&amp;C10&amp;"p "</f>
        <v>I buy a loaf of bread for 56p </v>
      </c>
      <c r="F10" s="31"/>
      <c r="G10" s="31"/>
      <c r="H10" s="31"/>
      <c r="I10" s="31"/>
      <c r="J10" s="31"/>
      <c r="K10" s="31"/>
      <c r="L10" s="31"/>
      <c r="M10" s="31"/>
      <c r="N10" s="31"/>
      <c r="O10" s="50"/>
      <c r="P10" s="50"/>
      <c r="Q10" s="50"/>
      <c r="R10" s="50"/>
      <c r="S10" s="74"/>
      <c r="T10" s="103" t="str">
        <f>100-C10&amp;"p"</f>
        <v>44p</v>
      </c>
      <c r="U10" s="108"/>
      <c r="V10" s="31"/>
      <c r="W10" s="33"/>
      <c r="X10" s="33"/>
      <c r="Y10" s="33"/>
      <c r="Z10" s="33" t="s">
        <v>40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5"/>
      <c r="AM10" s="103" t="str">
        <f>1000-X8&amp;"g"</f>
        <v>81g</v>
      </c>
      <c r="AN10" s="108"/>
      <c r="AO10" s="108"/>
    </row>
    <row r="11" spans="1:41" s="7" customFormat="1" ht="23.25">
      <c r="A11" s="3"/>
      <c r="B11" s="24"/>
      <c r="C11" s="31"/>
      <c r="D11" s="31"/>
      <c r="E11" s="31" t="s">
        <v>29</v>
      </c>
      <c r="F11" s="31"/>
      <c r="G11" s="31"/>
      <c r="H11" s="31"/>
      <c r="I11" s="31"/>
      <c r="J11" s="31"/>
      <c r="K11" s="31"/>
      <c r="L11" s="31"/>
      <c r="M11" s="31"/>
      <c r="N11" s="31"/>
      <c r="O11" s="50"/>
      <c r="P11" s="50"/>
      <c r="Q11" s="50"/>
      <c r="R11" s="50"/>
      <c r="S11" s="74"/>
      <c r="T11" s="20"/>
      <c r="U11" s="20"/>
      <c r="V11" s="31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5"/>
      <c r="AM11" s="35"/>
      <c r="AN11" s="35"/>
      <c r="AO11" s="35"/>
    </row>
    <row r="12" spans="1:41" s="7" customFormat="1" ht="18" customHeight="1">
      <c r="A12" s="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5"/>
      <c r="T12" s="35"/>
      <c r="U12" s="35"/>
      <c r="V12" s="31"/>
      <c r="W12" s="24" t="s">
        <v>8</v>
      </c>
      <c r="X12" s="32">
        <f ca="1">INT(RAND()*(50-30)+30)</f>
        <v>43</v>
      </c>
      <c r="Y12" s="32">
        <f ca="1">INT(RAND()*(99-50)+50)</f>
        <v>82</v>
      </c>
      <c r="Z12" s="31" t="str">
        <f>"What is added to "&amp;X12&amp;" to make "&amp;Y12</f>
        <v>What is added to 43 to make 82</v>
      </c>
      <c r="AA12" s="31"/>
      <c r="AB12" s="31"/>
      <c r="AC12" s="31"/>
      <c r="AD12" s="31"/>
      <c r="AE12" s="93"/>
      <c r="AF12" s="31"/>
      <c r="AG12" s="50"/>
      <c r="AH12" s="50"/>
      <c r="AI12" s="51"/>
      <c r="AJ12" s="54"/>
      <c r="AK12" s="54"/>
      <c r="AL12" s="55"/>
      <c r="AM12" s="20"/>
      <c r="AN12" s="20"/>
      <c r="AO12" s="20"/>
    </row>
    <row r="13" spans="1:41" s="7" customFormat="1" ht="23.25">
      <c r="A13" s="3"/>
      <c r="B13" s="24" t="s">
        <v>7</v>
      </c>
      <c r="C13" s="25">
        <f ca="1">INT(RAND()*(23-13)+13)</f>
        <v>19</v>
      </c>
      <c r="D13" s="25">
        <f ca="1">INT(RAND()*(3-1)+1)*15</f>
        <v>15</v>
      </c>
      <c r="E13" s="31" t="str">
        <f>"Write "&amp;C13&amp;" "&amp;D13&amp;" as 12 hour time"</f>
        <v>Write 19 15 as 12 hour time</v>
      </c>
      <c r="F13" s="31"/>
      <c r="G13" s="31"/>
      <c r="H13" s="31"/>
      <c r="I13" s="31"/>
      <c r="J13" s="31"/>
      <c r="K13" s="31"/>
      <c r="L13" s="31"/>
      <c r="M13" s="31"/>
      <c r="N13" s="31"/>
      <c r="O13" s="50"/>
      <c r="P13" s="50"/>
      <c r="Q13" s="50"/>
      <c r="R13" s="50"/>
      <c r="S13" s="74"/>
      <c r="T13" s="103" t="str">
        <f>C13-12&amp;"."&amp;D13&amp;"pm"</f>
        <v>7.15pm</v>
      </c>
      <c r="U13" s="108"/>
      <c r="V13" s="128"/>
      <c r="W13" s="24"/>
      <c r="X13" s="33"/>
      <c r="Y13" s="31"/>
      <c r="Z13" s="31"/>
      <c r="AA13" s="31"/>
      <c r="AB13" s="31"/>
      <c r="AC13" s="31"/>
      <c r="AD13" s="31"/>
      <c r="AE13" s="31"/>
      <c r="AF13" s="31"/>
      <c r="AG13" s="50"/>
      <c r="AH13" s="50"/>
      <c r="AI13" s="51"/>
      <c r="AJ13" s="54"/>
      <c r="AK13" s="54"/>
      <c r="AL13" s="55"/>
      <c r="AM13" s="103">
        <f>Y12-X12</f>
        <v>39</v>
      </c>
      <c r="AN13" s="108"/>
      <c r="AO13" s="108"/>
    </row>
    <row r="14" spans="1:41" s="7" customFormat="1" ht="23.25">
      <c r="A14" s="3"/>
      <c r="B14" s="2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50"/>
      <c r="P14" s="50"/>
      <c r="Q14" s="50"/>
      <c r="R14" s="50"/>
      <c r="S14" s="74"/>
      <c r="T14" s="30"/>
      <c r="U14" s="36"/>
      <c r="V14" s="31"/>
      <c r="W14" s="40" t="s">
        <v>10</v>
      </c>
      <c r="X14" s="32">
        <f ca="1">INT(RAND()*(30-15)+15)</f>
        <v>20</v>
      </c>
      <c r="Y14" s="32"/>
      <c r="Z14" s="60" t="s">
        <v>30</v>
      </c>
      <c r="AA14" s="43"/>
      <c r="AB14" s="44"/>
      <c r="AC14" s="44"/>
      <c r="AD14" s="44"/>
      <c r="AE14" s="93"/>
      <c r="AF14" s="33"/>
      <c r="AG14" s="33"/>
      <c r="AH14" s="33"/>
      <c r="AI14" s="33"/>
      <c r="AJ14" s="33"/>
      <c r="AK14" s="33"/>
      <c r="AL14" s="35"/>
      <c r="AM14" s="20"/>
      <c r="AN14" s="20"/>
      <c r="AO14" s="20"/>
    </row>
    <row r="15" spans="1:41" s="7" customFormat="1" ht="23.25">
      <c r="A15" s="3"/>
      <c r="B15" s="24" t="s">
        <v>9</v>
      </c>
      <c r="C15" s="31">
        <f ca="1">INT(RAND()*(9-2)+2)</f>
        <v>4</v>
      </c>
      <c r="D15" s="31">
        <f ca="1">INT(RAND()*(99-50)+50)</f>
        <v>54</v>
      </c>
      <c r="E15" s="31" t="str">
        <f>C15&amp;" carpet tiles fit the width of a room.  Each"</f>
        <v>4 carpet tiles fit the width of a room.  Each</v>
      </c>
      <c r="F15" s="31"/>
      <c r="G15" s="31"/>
      <c r="H15" s="31"/>
      <c r="I15" s="31"/>
      <c r="J15" s="31"/>
      <c r="K15" s="31"/>
      <c r="L15" s="31"/>
      <c r="M15" s="31"/>
      <c r="N15" s="31"/>
      <c r="O15" s="50"/>
      <c r="P15" s="50"/>
      <c r="Q15" s="50"/>
      <c r="R15" s="50"/>
      <c r="S15" s="74"/>
      <c r="T15" s="35"/>
      <c r="U15" s="35"/>
      <c r="V15" s="31"/>
      <c r="W15" s="62"/>
      <c r="X15" s="32"/>
      <c r="Y15" s="33"/>
      <c r="Z15" s="63" t="str">
        <f>"How many eggs are in "&amp;X14&amp;" packs?"</f>
        <v>How many eggs are in 20 packs?</v>
      </c>
      <c r="AA15" s="44"/>
      <c r="AB15" s="44"/>
      <c r="AC15" s="44"/>
      <c r="AD15" s="44"/>
      <c r="AE15" s="33"/>
      <c r="AF15" s="33"/>
      <c r="AG15" s="33"/>
      <c r="AH15" s="33"/>
      <c r="AI15" s="33"/>
      <c r="AJ15" s="33"/>
      <c r="AK15" s="33"/>
      <c r="AL15" s="35"/>
      <c r="AM15" s="100"/>
      <c r="AN15" s="101"/>
      <c r="AO15" s="101"/>
    </row>
    <row r="16" spans="1:42" s="7" customFormat="1" ht="23.25">
      <c r="A16" s="9"/>
      <c r="B16" s="62"/>
      <c r="C16" s="32"/>
      <c r="D16" s="33"/>
      <c r="E16" s="76" t="str">
        <f>"tile is "&amp;D15&amp;" cm wide.  How wide is the room?"</f>
        <v>tile is 54 cm wide.  How wide is the room?</v>
      </c>
      <c r="F16" s="76"/>
      <c r="G16" s="76"/>
      <c r="H16" s="45"/>
      <c r="I16" s="94"/>
      <c r="J16" s="45"/>
      <c r="K16" s="45"/>
      <c r="L16" s="45"/>
      <c r="M16" s="33"/>
      <c r="N16" s="33"/>
      <c r="O16" s="33"/>
      <c r="P16" s="33"/>
      <c r="Q16" s="33"/>
      <c r="R16" s="73"/>
      <c r="S16" s="35"/>
      <c r="T16" s="35"/>
      <c r="U16" s="35"/>
      <c r="V16" s="65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5"/>
      <c r="AM16" s="123" t="str">
        <f>6*X14&amp;" eggs"</f>
        <v>120 eggs</v>
      </c>
      <c r="AN16" s="116"/>
      <c r="AO16" s="116"/>
      <c r="AP16" s="128"/>
    </row>
    <row r="17" spans="1:41" s="7" customFormat="1" ht="23.25">
      <c r="A17" s="9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5"/>
      <c r="T17" s="105" t="str">
        <f>C15*D15&amp;"cm²"</f>
        <v>216cm²</v>
      </c>
      <c r="U17" s="105"/>
      <c r="V17" s="65"/>
      <c r="W17" s="24" t="s">
        <v>12</v>
      </c>
      <c r="X17" s="25" t="str">
        <f ca="1">FIXED((RAND()*(10-4)+1),2)</f>
        <v>4.56</v>
      </c>
      <c r="Y17" s="32"/>
      <c r="Z17" s="31" t="str">
        <f>"A textbook costs £"&amp;X17&amp;" what is the"</f>
        <v>A textbook costs £4.56 what is the</v>
      </c>
      <c r="AA17" s="31"/>
      <c r="AB17" s="31"/>
      <c r="AC17" s="31"/>
      <c r="AD17" s="31"/>
      <c r="AE17" s="31"/>
      <c r="AF17" s="31"/>
      <c r="AG17" s="31"/>
      <c r="AH17" s="31"/>
      <c r="AI17" s="31"/>
      <c r="AJ17" s="33"/>
      <c r="AK17" s="34"/>
      <c r="AL17" s="35"/>
      <c r="AM17" s="35"/>
      <c r="AN17" s="35"/>
      <c r="AO17" s="35"/>
    </row>
    <row r="18" spans="1:41" s="7" customFormat="1" ht="23.25">
      <c r="A18" s="9"/>
      <c r="B18" s="24" t="s">
        <v>11</v>
      </c>
      <c r="C18" s="31">
        <f ca="1">INT(RAND()*(3000-1000)+1000)</f>
        <v>2860</v>
      </c>
      <c r="D18" s="31">
        <f ca="1">INT(RAND()*(999-500)+500)</f>
        <v>896</v>
      </c>
      <c r="E18" s="31" t="str">
        <f>"A scottish mountain is "&amp;C18&amp;"m high."</f>
        <v>A scottish mountain is 2860m high.</v>
      </c>
      <c r="F18" s="31"/>
      <c r="G18" s="31"/>
      <c r="H18" s="31"/>
      <c r="I18" s="31"/>
      <c r="J18" s="31"/>
      <c r="K18" s="31"/>
      <c r="L18" s="31"/>
      <c r="M18" s="31"/>
      <c r="N18" s="31"/>
      <c r="O18" s="50"/>
      <c r="P18" s="50"/>
      <c r="Q18" s="50"/>
      <c r="R18" s="50"/>
      <c r="S18" s="74"/>
      <c r="T18" s="35"/>
      <c r="U18" s="35"/>
      <c r="V18" s="65"/>
      <c r="W18" s="33"/>
      <c r="X18" s="33"/>
      <c r="Y18" s="33"/>
      <c r="Z18" s="33" t="s">
        <v>31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5"/>
      <c r="AM18" s="107" t="str">
        <f>"£"&amp;FIXED(X17*10,2)</f>
        <v>£45.60</v>
      </c>
      <c r="AN18" s="106"/>
      <c r="AO18" s="106"/>
    </row>
    <row r="19" spans="1:41" s="7" customFormat="1" ht="23.25">
      <c r="A19" s="9"/>
      <c r="B19" s="91"/>
      <c r="C19" s="91"/>
      <c r="D19" s="91"/>
      <c r="E19" s="92" t="str">
        <f>"After climbing "&amp;D18&amp;"m, how far do I"</f>
        <v>After climbing 896m, how far do I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7"/>
      <c r="T19" s="35"/>
      <c r="U19" s="35"/>
      <c r="V19" s="65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5"/>
      <c r="AM19" s="35"/>
      <c r="AN19" s="35"/>
      <c r="AO19" s="35"/>
    </row>
    <row r="20" spans="1:41" s="7" customFormat="1" ht="18" customHeight="1">
      <c r="A20" s="9"/>
      <c r="B20" s="91"/>
      <c r="C20" s="91"/>
      <c r="D20" s="91"/>
      <c r="E20" s="92" t="s">
        <v>39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7"/>
      <c r="T20" s="20"/>
      <c r="U20" s="105" t="str">
        <f>C18-D18&amp;"m"</f>
        <v>1964m</v>
      </c>
      <c r="V20" s="127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2:16" ht="18" customHeight="1">
      <c r="B21" s="12"/>
      <c r="C21" s="13"/>
      <c r="D21" s="13"/>
      <c r="E21" s="23"/>
      <c r="F21" s="14"/>
      <c r="G21" s="14"/>
      <c r="H21" s="14"/>
      <c r="I21" s="14"/>
      <c r="J21" s="14"/>
      <c r="K21" s="14"/>
      <c r="L21" s="14"/>
      <c r="M21" s="15"/>
      <c r="N21" s="15"/>
      <c r="O21" s="15"/>
      <c r="P21" s="15"/>
    </row>
    <row r="22" spans="2:16" ht="18" customHeight="1">
      <c r="B22" s="12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23" ht="18" customHeight="1">
      <c r="B23" s="12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6"/>
      <c r="R23" s="16"/>
      <c r="S23" s="16"/>
      <c r="T23" s="16"/>
      <c r="U23" s="16"/>
      <c r="V23" s="16"/>
      <c r="W23" s="16"/>
    </row>
    <row r="24" spans="2:23" ht="18" customHeight="1">
      <c r="B24" s="15"/>
      <c r="C24" s="5"/>
      <c r="D24" s="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6"/>
      <c r="R24" s="16"/>
      <c r="S24" s="16"/>
      <c r="T24" s="16"/>
      <c r="U24" s="16"/>
      <c r="V24" s="17"/>
      <c r="W24" s="16"/>
    </row>
    <row r="25" spans="2:23" ht="18" customHeight="1">
      <c r="B25" s="15"/>
      <c r="C25" s="5"/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6"/>
      <c r="R25" s="16"/>
      <c r="S25" s="16"/>
      <c r="T25" s="16"/>
      <c r="U25" s="18"/>
      <c r="V25" s="16"/>
      <c r="W25" s="16"/>
    </row>
    <row r="26" spans="17:23" ht="18" customHeight="1">
      <c r="Q26" s="16"/>
      <c r="R26" s="16"/>
      <c r="S26" s="16"/>
      <c r="T26" s="16"/>
      <c r="U26" s="16"/>
      <c r="V26" s="16"/>
      <c r="W26" s="16"/>
    </row>
    <row r="27" spans="17:23" ht="18" customHeight="1">
      <c r="Q27" s="16"/>
      <c r="R27" s="16"/>
      <c r="S27" s="16"/>
      <c r="T27" s="16"/>
      <c r="U27" s="16"/>
      <c r="V27" s="16"/>
      <c r="W27" s="16"/>
    </row>
    <row r="28" spans="17:23" ht="18" customHeight="1">
      <c r="Q28" s="16"/>
      <c r="R28" s="16"/>
      <c r="S28" s="16"/>
      <c r="T28" s="16"/>
      <c r="U28" s="16"/>
      <c r="V28" s="16"/>
      <c r="W28" s="16"/>
    </row>
    <row r="29" spans="17:23" ht="18" customHeight="1">
      <c r="Q29" s="16"/>
      <c r="R29" s="16"/>
      <c r="S29" s="16"/>
      <c r="T29" s="16"/>
      <c r="U29" s="16"/>
      <c r="V29" s="16"/>
      <c r="W29" s="16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>
      <c r="A105" s="16"/>
    </row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 selectLockedCells="1"/>
  <mergeCells count="16">
    <mergeCell ref="AB2:AO2"/>
    <mergeCell ref="B2:AA2"/>
    <mergeCell ref="T4:U4"/>
    <mergeCell ref="AM4:AO4"/>
    <mergeCell ref="AM6:AO6"/>
    <mergeCell ref="AM7:AO7"/>
    <mergeCell ref="T5:U5"/>
    <mergeCell ref="T13:V13"/>
    <mergeCell ref="AM16:AP16"/>
    <mergeCell ref="T17:U17"/>
    <mergeCell ref="U20:V20"/>
    <mergeCell ref="AM18:AO18"/>
    <mergeCell ref="T8:U8"/>
    <mergeCell ref="AM13:AO13"/>
    <mergeCell ref="AM10:AO10"/>
    <mergeCell ref="T10:U10"/>
  </mergeCells>
  <printOptions/>
  <pageMargins left="0.75" right="0.75" top="1" bottom="1" header="0.5" footer="0.5"/>
  <pageSetup horizontalDpi="300" verticalDpi="300" orientation="portrait" paperSize="9" r:id="rId2"/>
  <ignoredErrors>
    <ignoredError sqref="B4:B17 B18 W4:W17" numberStoredAsText="1"/>
    <ignoredError sqref="T8 T10 T13 AM10 AM13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Manners</dc:creator>
  <cp:keywords/>
  <dc:description/>
  <cp:lastModifiedBy>Julia Manners</cp:lastModifiedBy>
  <dcterms:created xsi:type="dcterms:W3CDTF">2003-08-13T11:25:00Z</dcterms:created>
  <dcterms:modified xsi:type="dcterms:W3CDTF">2006-06-06T17:32:24Z</dcterms:modified>
  <cp:category/>
  <cp:version/>
  <cp:contentType/>
  <cp:contentStatus/>
</cp:coreProperties>
</file>